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rod_svc_ctrlm\AppData\Local\Temp\"/>
    </mc:Choice>
  </mc:AlternateContent>
  <bookViews>
    <workbookView xWindow="0" yWindow="0" windowWidth="15360" windowHeight="8115" firstSheet="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<sst xmlns="http://schemas.openxmlformats.org/spreadsheetml/2006/main" count="2091" uniqueCount="1522">
  <si>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</si>
  <si>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</si>
  <si>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</si>
  <si>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</si>
  <si>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</si>
  <si>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</si>
  <si>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</si>
  <si>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</si>
  <si>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</si>
  <si>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</si>
  <si>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</si>
  <si>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</si>
  <si>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</si>
  <si>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</si>
  <si>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</si>
  <si>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</si>
  <si>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</si>
  <si>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</si>
  <si>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</si>
  <si>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</si>
  <si>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</si>
  <si>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</si>
  <si>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</si>
  <si>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</si>
  <si>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</si>
  <si>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</si>
  <si>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</si>
  <si>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</si>
  <si>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</si>
  <si>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</si>
  <si>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</si>
  <si>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</si>
  <si>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</si>
  <si>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</si>
  <si>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</si>
  <si>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</si>
  <si>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</si>
  <si>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</si>
  <si>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</si>
  <si>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</si>
  <si>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</si>
  <si>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</si>
  <si>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</si>
  <si>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</si>
  <si>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</si>
  <si>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</si>
  <si>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</si>
  <si>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</si>
  <si>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</si>
  <si>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</si>
  <si>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</si>
  <si>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</si>
  <si>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</si>
  <si>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</si>
  <si>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</si>
  <si>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</si>
  <si>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</si>
  <si>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</si>
  <si>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</si>
  <si>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</si>
  <si>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</si>
  <si>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</si>
  <si>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</si>
  <si>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</si>
  <si>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</si>
  <si>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</si>
  <si>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</si>
  <si>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</si>
  <si>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</si>
  <si>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</si>
  <si>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</si>
  <si>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</si>
  <si>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</si>
  <si>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</si>
  <si>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</si>
  <si>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</si>
  <si>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</si>
  <si>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</si>
  <si>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</si>
  <si>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</si>
  <si>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</si>
  <si>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</si>
  <si>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</si>
  <si>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</si>
  <si>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</si>
  <si>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</si>
  <si>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</si>
  <si>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</si>
  <si>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</si>
  <si>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</si>
  <si>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</si>
  <si>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</si>
  <si>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</si>
  <si>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</si>
  <si>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</si>
  <si>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</si>
  <si>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</si>
  <si>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</si>
  <si>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</si>
  <si>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</si>
  <si>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</si>
  <si>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</si>
  <si>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</si>
  <si>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</si>
  <si>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</si>
  <si>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</si>
  <si>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</si>
  <si>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</si>
  <si>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</si>
  <si>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</si>
  <si>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</si>
  <si>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</si>
  <si>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</si>
  <si>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</si>
  <si>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</si>
  <si>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</si>
  <si>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</si>
  <si>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</si>
  <si>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</si>
  <si>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</si>
  <si>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</si>
  <si>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</si>
  <si>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</si>
  <si>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</si>
  <si>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</si>
  <si>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</si>
  <si>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</si>
  <si>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</si>
  <si>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</si>
  <si>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</si>
  <si>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</si>
  <si>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</si>
  <si>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</si>
  <si>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</si>
  <si>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</si>
  <si>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</si>
  <si>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</si>
  <si>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</si>
  <si>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</si>
  <si>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</si>
  <si>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</si>
  <si>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</si>
  <si>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</si>
  <si>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</si>
  <si>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</si>
  <si>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</si>
  <si>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</si>
  <si>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</si>
  <si>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</si>
  <si>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</si>
  <si>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</si>
  <si>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</si>
  <si>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</si>
  <si>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</si>
  <si>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</si>
  <si>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</si>
  <si>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</si>
  <si>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</si>
  <si>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</si>
  <si>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</si>
  <si>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</si>
  <si>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</si>
  <si>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</si>
  <si>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</si>
  <si>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</si>
  <si>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</si>
  <si>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</si>
  <si>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</si>
  <si>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</si>
  <si>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</si>
  <si>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</si>
  <si>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</si>
  <si>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</si>
  <si>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</si>
  <si>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</si>
  <si>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</si>
  <si>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</si>
  <si>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</si>
  <si>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</si>
  <si>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</si>
  <si>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</si>
  <si>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</si>
  <si>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</si>
  <si>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</si>
  <si>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</si>
  <si>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</si>
  <si>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</si>
  <si>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</si>
  <si>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</si>
  <si>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</si>
  <si>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</si>
  <si>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</si>
  <si>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</si>
  <si>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</si>
  <si>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</si>
  <si>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</si>
  <si>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</si>
  <si>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</si>
  <si>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</si>
  <si>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</si>
  <si>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</si>
  <si>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</si>
  <si>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</si>
  <si>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</si>
  <si>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</si>
  <si>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</si>
  <si>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</si>
  <si>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</si>
  <si>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</si>
  <si>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</si>
  <si>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</si>
  <si>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</si>
  <si>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</si>
  <si>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</si>
  <si>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</si>
  <si>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</si>
  <si>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</si>
  <si>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</si>
  <si>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</si>
  <si>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</si>
  <si>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</si>
  <si>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</si>
  <si>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</si>
  <si>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</si>
  <si>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</si>
  <si>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</si>
  <si>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</si>
  <si>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</si>
  <si>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</si>
  <si>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</si>
  <si>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</si>
  <si>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</si>
  <si>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</si>
  <si>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</si>
  <si>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</si>
  <si>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</si>
  <si>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</si>
  <si>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</si>
  <si>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</si>
  <si>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</si>
  <si>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</si>
  <si>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</si>
  <si>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</si>
  <si>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</si>
  <si>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</si>
  <si>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</si>
  <si>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</si>
  <si>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</si>
  <si>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</si>
  <si>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</si>
  <si>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</si>
  <si>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</si>
  <si>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</si>
  <si>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</si>
  <si>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</si>
  <si>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</si>
  <si>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</si>
  <si>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</si>
  <si>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</si>
  <si>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</si>
  <si>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</si>
  <si>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</si>
  <si>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</si>
  <si>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</si>
  <si>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</si>
  <si>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</si>
  <si>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</si>
  <si>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</si>
  <si>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</si>
  <si>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</si>
  <si>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</si>
  <si>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</si>
  <si>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</si>
  <si>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</si>
  <si>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</si>
  <si>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</si>
  <si>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</si>
  <si>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</si>
  <si>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</si>
  <si>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</si>
  <si>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</si>
  <si>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</si>
  <si>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</si>
  <si>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</si>
  <si>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</si>
  <si>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</si>
  <si>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</si>
  <si>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</si>
  <si>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</si>
  <si>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</si>
  <si>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</si>
  <si>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</si>
  <si>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</si>
  <si>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</si>
  <si>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</si>
  <si>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</si>
  <si>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</si>
  <si>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</si>
  <si>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</si>
  <si>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</si>
  <si>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</si>
  <si>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</si>
  <si>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</si>
  <si>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</si>
  <si>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</si>
  <si>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</si>
  <si>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</si>
  <si>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</si>
  <si>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</si>
  <si>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</si>
  <si>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</si>
  <si>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</si>
  <si>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</si>
  <si>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</si>
  <si>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</si>
  <si>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</si>
  <si>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</si>
  <si>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</si>
  <si>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</si>
  <si>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</si>
  <si>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</si>
  <si>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</si>
  <si>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</si>
  <si>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</si>
  <si>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</si>
  <si>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</si>
  <si>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</si>
  <si>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</si>
  <si>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</si>
  <si>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</si>
  <si>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</si>
  <si>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</si>
  <si>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</si>
  <si>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</si>
  <si>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</si>
  <si>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</si>
  <si>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</si>
  <si>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</si>
  <si>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</si>
  <si>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</si>
  <si>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</si>
  <si>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</si>
  <si>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</si>
  <si>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</si>
  <si>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</si>
  <si>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</si>
  <si>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</si>
  <si>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</si>
  <si>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</si>
  <si>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</si>
  <si>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</si>
  <si>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</si>
  <si>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</si>
  <si>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</si>
  <si>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</si>
  <si>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</si>
  <si>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</si>
  <si>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</si>
  <si>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</si>
  <si>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</si>
  <si>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</si>
  <si>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</si>
  <si>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</si>
  <si>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</si>
  <si>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</si>
  <si>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</si>
  <si>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</si>
  <si>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</si>
  <si>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</si>
  <si>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</si>
  <si>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</si>
  <si>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</si>
  <si>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</si>
  <si>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</si>
  <si>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</si>
  <si>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</si>
  <si>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</si>
  <si>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</si>
  <si>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</si>
  <si>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</si>
  <si>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</si>
  <si>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</si>
  <si>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</si>
  <si>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</si>
  <si>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</si>
  <si>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</si>
  <si>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</si>
  <si>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</si>
  <si>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</si>
  <si>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</si>
  <si>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</si>
  <si>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</si>
  <si>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</si>
  <si>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</si>
  <si>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</si>
  <si>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</si>
  <si>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</si>
  <si>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</si>
  <si>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</si>
  <si>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</si>
  <si>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</si>
  <si>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</si>
  <si>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</si>
  <si>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</si>
  <si>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</si>
  <si>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</si>
  <si>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</si>
  <si>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</si>
  <si>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</si>
  <si>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</si>
  <si>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</si>
  <si>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</si>
  <si>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</si>
  <si>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</si>
  <si>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</si>
  <si>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</si>
  <si>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</si>
  <si>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</si>
  <si>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</si>
  <si>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</si>
  <si>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</si>
  <si>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</si>
  <si>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</si>
  <si>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</si>
  <si>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</si>
  <si>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</si>
  <si>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</si>
  <si>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</si>
  <si>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</si>
  <si>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</si>
  <si>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</si>
  <si>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</si>
  <si>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</si>
  <si>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</si>
  <si>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</si>
  <si>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</si>
  <si>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</si>
  <si>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</si>
  <si>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</si>
  <si>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</si>
  <si>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</si>
  <si>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</si>
  <si>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</si>
  <si>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</si>
  <si>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</si>
  <si>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</si>
  <si>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</si>
  <si>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</si>
  <si>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</si>
  <si>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</si>
  <si>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</si>
  <si>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</si>
  <si>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</si>
  <si>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</si>
  <si>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</si>
  <si>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</si>
  <si>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</si>
  <si>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</si>
  <si>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</si>
  <si>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</si>
  <si>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</si>
  <si>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</si>
  <si>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</si>
  <si>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</si>
  <si>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</si>
  <si>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</si>
  <si>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</si>
  <si>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</si>
  <si>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</si>
  <si>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</si>
  <si>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</si>
  <si>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</si>
  <si>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</si>
  <si>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</si>
  <si>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</si>
  <si>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</si>
  <si>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</si>
  <si>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</si>
  <si>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</si>
  <si>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</si>
  <si>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</si>
  <si>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</si>
  <si>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</si>
  <si>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</si>
  <si>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</si>
  <si>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</si>
  <si>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</si>
  <si>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</si>
  <si>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</si>
  <si>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</si>
  <si>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</si>
  <si>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</si>
  <si>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</si>
  <si>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</si>
  <si>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</si>
  <si>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</si>
  <si>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</si>
  <si>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</si>
  <si>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</si>
  <si>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</si>
  <si>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</si>
  <si>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</si>
  <si>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</si>
  <si>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</si>
  <si>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</si>
  <si>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</si>
  <si>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</si>
  <si>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</si>
  <si>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</si>
  <si>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</si>
  <si>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</si>
  <si>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</si>
  <si>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</si>
  <si>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</si>
  <si>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</si>
  <si>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</si>
  <si>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</si>
  <si>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</si>
  <si>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</si>
  <si>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</si>
  <si>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</si>
  <si>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</si>
  <si>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</si>
  <si>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</si>
  <si>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</si>
  <si>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</si>
  <si>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</si>
  <si>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</si>
  <si>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</si>
  <si>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</si>
  <si>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</si>
  <si>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</si>
  <si>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</si>
  <si>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</si>
  <si>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</si>
  <si>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</si>
  <si>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</si>
  <si>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</si>
  <si>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</si>
  <si>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</si>
  <si>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</si>
  <si>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</si>
  <si>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</si>
  <si>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</si>
  <si>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</si>
  <si>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</si>
  <si>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</si>
  <si>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</si>
  <si>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</si>
  <si>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</si>
  <si>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</si>
  <si>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</si>
  <si>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</si>
  <si>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</si>
  <si>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</si>
  <si>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</si>
  <si>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</si>
  <si>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</si>
  <si>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</si>
  <si>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</si>
  <si>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</si>
  <si>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</si>
  <si>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</si>
  <si>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</si>
  <si>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</si>
  <si>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</si>
  <si>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</si>
  <si>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</si>
  <si>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</si>
  <si>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</si>
  <si>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</si>
  <si>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</si>
  <si>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</si>
  <si>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</si>
  <si>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</si>
  <si>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</si>
  <si>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</si>
  <si>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</si>
  <si>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</si>
  <si>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</si>
  <si>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</si>
  <si>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</si>
  <si>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</si>
  <si>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</si>
  <si>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</si>
  <si>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</si>
  <si>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</si>
  <si>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</si>
  <si>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</si>
  <si>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</si>
  <si>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</si>
  <si>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</si>
  <si>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</si>
  <si>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</si>
  <si>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</si>
  <si>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</si>
  <si>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</si>
  <si>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</si>
  <si>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</si>
  <si>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</si>
  <si>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</si>
  <si>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</si>
  <si>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</si>
  <si>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</si>
  <si>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</si>
  <si>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</si>
  <si>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</si>
  <si>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</si>
  <si>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</si>
  <si>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</si>
  <si>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</si>
  <si>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</si>
  <si>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</si>
  <si>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</si>
  <si>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</si>
  <si>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</si>
  <si>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</si>
  <si>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</si>
  <si>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</si>
  <si>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</si>
  <si>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</si>
  <si>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</si>
  <si>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</si>
  <si>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</si>
  <si>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</si>
  <si>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</si>
  <si>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</si>
  <si>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</si>
  <si>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</si>
  <si>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</si>
  <si>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</si>
  <si>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</si>
  <si>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</si>
  <si>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</si>
  <si>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</si>
  <si>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</si>
  <si>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</si>
  <si>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</si>
  <si>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</si>
  <si>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</si>
  <si>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</si>
  <si>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</si>
  <si>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</si>
  <si>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</si>
  <si>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</si>
  <si>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</si>
  <si>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</si>
  <si>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</si>
  <si>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</si>
  <si>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</si>
  <si>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</si>
  <si>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</si>
  <si>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</si>
  <si>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</si>
  <si>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</si>
  <si>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</si>
  <si>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</si>
  <si>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</si>
  <si>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</si>
  <si>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</si>
  <si>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</si>
  <si>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</si>
  <si>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</si>
  <si>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</si>
  <si>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</si>
  <si>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</si>
  <si>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</si>
  <si>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</si>
  <si>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</si>
  <si>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</si>
  <si>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</si>
  <si>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</si>
  <si>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</si>
  <si>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</si>
  <si>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</si>
  <si>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</si>
  <si>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</si>
  <si>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</si>
  <si>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</si>
  <si>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</si>
  <si>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</si>
  <si>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</si>
  <si>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</si>
  <si>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</si>
  <si>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</si>
  <si>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</si>
  <si>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</si>
  <si>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</si>
  <si>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</si>
  <si>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</si>
  <si>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</si>
  <si>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</si>
  <si>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</si>
  <si>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</si>
  <si>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</si>
  <si>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</si>
  <si>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</si>
  <si>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</si>
  <si>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</si>
  <si>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</si>
  <si>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</si>
  <si>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</si>
  <si>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</si>
  <si>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</si>
  <si>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</si>
  <si>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</si>
  <si>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</si>
  <si>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</si>
  <si>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</si>
  <si>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</si>
  <si>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</si>
  <si>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</si>
  <si>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</si>
  <si>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</si>
  <si>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</si>
  <si>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</si>
  <si>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</si>
  <si>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</si>
  <si>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</si>
  <si>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</si>
  <si>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</si>
  <si>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</si>
  <si>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</si>
  <si>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</si>
  <si>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</si>
  <si>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</si>
  <si>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</si>
  <si>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</si>
  <si>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</si>
  <si>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</si>
  <si>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</si>
  <si>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</si>
  <si>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</si>
  <si>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</si>
  <si>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</si>
  <si>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</si>
  <si>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</si>
  <si>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</si>
  <si>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</si>
  <si>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</si>
  <si>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</si>
  <si>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</si>
  <si>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</si>
  <si>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</si>
  <si>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</si>
  <si>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</si>
  <si>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</si>
  <si>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</si>
  <si>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</si>
  <si>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</si>
  <si>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</si>
  <si>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</si>
  <si>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</si>
  <si>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</si>
  <si>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</si>
  <si>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</si>
  <si>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</si>
  <si>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</si>
  <si>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</si>
  <si>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</si>
  <si>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</si>
  <si>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</si>
  <si>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</si>
  <si>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</si>
  <si>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</si>
  <si>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</si>
  <si>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</si>
  <si>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</si>
  <si>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</si>
  <si>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</si>
  <si>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</si>
  <si>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</si>
  <si>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</si>
  <si>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</si>
  <si>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</si>
  <si>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</si>
  <si>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</si>
  <si>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</si>
  <si>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</si>
  <si>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</si>
  <si>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</si>
  <si>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</si>
  <si>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</si>
  <si>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</si>
  <si>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</si>
  <si>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</si>
  <si>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</si>
  <si>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</si>
  <si>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</si>
  <si>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</si>
  <si>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</si>
  <si>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</si>
  <si>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</si>
  <si>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</si>
  <si>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</si>
  <si>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</si>
  <si>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</si>
  <si>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</si>
  <si>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</si>
  <si>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</si>
  <si>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</si>
  <si>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</si>
  <si>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</si>
  <si>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</si>
  <si>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</si>
  <si>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</si>
  <si>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</si>
  <si>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</si>
  <si>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</si>
  <si>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</si>
  <si>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</si>
  <si>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</si>
  <si>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</si>
  <si>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</si>
  <si>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</si>
  <si>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</si>
  <si>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</si>
  <si>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</si>
  <si>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</si>
  <si>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</si>
  <si>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</si>
  <si>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</si>
  <si>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</si>
  <si>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</si>
  <si>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</si>
  <si>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</si>
  <si>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</si>
  <si>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</si>
  <si>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</si>
  <si>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</si>
  <si>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</si>
  <si>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</si>
  <si>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</si>
  <si>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</si>
  <si>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</si>
  <si>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</si>
  <si>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</si>
  <si>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</si>
  <si>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</si>
  <si>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</si>
  <si>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</si>
  <si>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</si>
  <si>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</si>
  <si>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</si>
  <si>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</si>
  <si>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</si>
  <si>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</si>
  <si>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</si>
  <si>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</si>
  <si>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</si>
  <si>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</si>
  <si>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</si>
  <si>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</si>
  <si>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</si>
  <si>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</si>
  <si>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</si>
  <si>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</si>
  <si>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</si>
  <si>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</si>
  <si>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</si>
  <si>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</si>
  <si>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</si>
  <si>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</si>
  <si>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</si>
  <si>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</si>
  <si>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</si>
  <si>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</si>
  <si>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</si>
  <si>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</si>
  <si>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</si>
  <si>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</si>
  <si>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</si>
  <si>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</si>
  <si>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</si>
  <si>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</si>
  <si>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</si>
  <si>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</si>
  <si>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</si>
  <si>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</si>
  <si>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</si>
  <si>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</si>
  <si>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</si>
  <si>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</si>
  <si>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</si>
  <si>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</si>
  <si>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</si>
  <si>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</si>
  <si>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</si>
  <si>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</si>
  <si>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</si>
  <si>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</si>
  <si>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</si>
  <si>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</si>
  <si>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</si>
  <si>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</si>
  <si>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</si>
  <si>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</si>
  <si>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</si>
  <si>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</si>
  <si>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</si>
  <si>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</si>
  <si>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</si>
  <si>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</si>
  <si>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</si>
  <si>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</si>
  <si>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</si>
  <si>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</si>
  <si>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</si>
  <si>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</si>
  <si>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</si>
  <si>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</si>
  <si>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</si>
  <si>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</si>
  <si>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</si>
  <si>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</si>
  <si>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</si>
  <si>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</si>
  <si>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</si>
  <si>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</si>
  <si>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</si>
  <si>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</si>
  <si>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</si>
  <si>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</si>
  <si>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</si>
  <si>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</si>
  <si>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</si>
  <si>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</si>
  <si>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</si>
  <si>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</si>
  <si>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</si>
  <si>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</si>
  <si>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</si>
  <si>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</si>
  <si>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</si>
  <si>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</si>
  <si>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</si>
  <si>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</si>
  <si>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</si>
  <si>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</si>
  <si>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</si>
  <si>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</si>
  <si>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</si>
  <si>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</si>
  <si>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</si>
  <si>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</si>
  <si>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</si>
  <si>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</si>
  <si>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</si>
  <si>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</si>
  <si>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</si>
  <si>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</si>
  <si>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</si>
  <si>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</si>
  <si>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</si>
  <si>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</si>
  <si>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</si>
  <si>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</si>
  <si>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</si>
  <si>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</si>
  <si>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</si>
  <si>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</si>
  <si>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</si>
  <si>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</si>
  <si>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</si>
  <si>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</si>
  <si>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</si>
  <si>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</si>
  <si>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</si>
  <si>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</si>
  <si>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</si>
  <si>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</si>
  <si>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</si>
  <si>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</si>
  <si>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</si>
  <si>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</si>
  <si>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</si>
  <si>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</si>
  <si>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</si>
  <si>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</si>
  <si>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</si>
  <si>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</si>
  <si>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</si>
  <si>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</si>
  <si>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</si>
  <si>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</si>
  <si>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</si>
  <si>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</si>
  <si>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</si>
  <si>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</si>
  <si>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</si>
  <si>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</si>
  <si>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</si>
  <si>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</si>
  <si>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</si>
  <si>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</si>
  <si>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</si>
  <si>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</si>
  <si>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</si>
  <si>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</si>
  <si>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</si>
  <si>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</si>
  <si>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</si>
  <si>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</si>
  <si>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</si>
  <si>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</si>
  <si>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</si>
  <si>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</si>
  <si>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</si>
  <si>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</si>
  <si>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</si>
  <si>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</si>
  <si>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</si>
  <si>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</si>
  <si>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</si>
  <si>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</si>
  <si>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</si>
  <si>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</si>
  <si>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</si>
  <si>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</si>
  <si>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</si>
  <si>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</si>
  <si>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</si>
  <si>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</si>
  <si>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</si>
  <si>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</si>
  <si>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</si>
  <si>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</si>
  <si>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</si>
  <si>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</si>
  <si>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</si>
  <si>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</si>
  <si>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</si>
  <si>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</si>
  <si>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</si>
  <si>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</si>
  <si>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</si>
  <si>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</si>
  <si>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</si>
  <si>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</si>
  <si>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</si>
  <si>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</si>
  <si>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</si>
  <si>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</si>
  <si>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</si>
  <si>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</si>
  <si>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</si>
  <si>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</si>
  <si>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</si>
  <si>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</si>
  <si>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</si>
  <si>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</si>
  <si>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</si>
  <si>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</si>
  <si>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</si>
  <si>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</si>
  <si>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</si>
  <si>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</si>
  <si>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</si>
  <si>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</si>
  <si>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</si>
  <si>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</si>
  <si>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</si>
  <si>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</si>
  <si>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</si>
  <si>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</si>
  <si>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</si>
  <si>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</si>
  <si>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</si>
  <si>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</si>
  <si>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</si>
  <si>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</si>
  <si>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</si>
  <si>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</si>
  <si>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</si>
  <si>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</si>
  <si>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</si>
  <si>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</si>
  <si>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</si>
  <si>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</si>
  <si>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</si>
  <si>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</si>
  <si>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</si>
  <si>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</si>
  <si>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</si>
  <si>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</si>
  <si>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</si>
  <si>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</si>
  <si>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</si>
  <si>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</si>
  <si>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</si>
  <si>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</si>
  <si>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</si>
  <si>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</si>
  <si>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</si>
  <si>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</si>
  <si>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</si>
  <si>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</si>
  <si>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</si>
  <si>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</si>
  <si>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</si>
  <si>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</si>
  <si>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</si>
  <si>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</si>
  <si>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</si>
  <si>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</si>
  <si>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</si>
  <si>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</si>
  <si>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</si>
  <si>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</si>
  <si>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</si>
  <si>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</si>
  <si>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</si>
  <si>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</si>
  <si>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</si>
  <si>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</si>
  <si>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</si>
  <si>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</si>
  <si>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</si>
  <si>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</si>
  <si>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</si>
  <si>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</si>
  <si>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</si>
  <si>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</si>
  <si>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</si>
  <si>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</si>
  <si>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</si>
  <si>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</si>
  <si>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</si>
  <si>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</si>
  <si>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</si>
  <si>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</si>
  <si>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</si>
  <si>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</si>
  <si>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</si>
  <si>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</si>
  <si>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</si>
  <si>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</si>
  <si>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</si>
  <si>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</si>
  <si>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</si>
  <si>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</si>
  <si>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</si>
  <si>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</si>
  <si>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</si>
  <si>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</si>
  <si>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</si>
  <si>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</si>
  <si>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</si>
  <si>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</si>
  <si>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</si>
  <si>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</si>
  <si>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</si>
  <si>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</si>
  <si>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</si>
  <si>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</si>
  <si>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</si>
  <si>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</si>
  <si>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</si>
  <si>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</si>
  <si>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</si>
  <si>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</si>
  <si>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</si>
  <si>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</si>
  <si>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</si>
  <si>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</si>
  <si>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</si>
  <si>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</si>
  <si>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</si>
  <si>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</si>
  <si>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</si>
  <si>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</si>
  <si>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</si>
  <si>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</si>
  <si>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</si>
  <si>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</si>
  <si>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</si>
  <si>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</si>
  <si>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</si>
  <si>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</si>
  <si>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</si>
  <si>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</si>
  <si>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</si>
  <si>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</si>
  <si>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</si>
  <si>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</si>
  <si>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</si>
  <si>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</si>
  <si>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</si>
  <si>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</si>
  <si>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</si>
  <si>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</si>
  <si>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</si>
  <si>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</si>
  <si>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</si>
  <si>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</si>
  <si>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</si>
  <si>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</si>
  <si>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</si>
  <si>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</si>
  <si>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</si>
  <si>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</si>
  <si>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</si>
  <si>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</si>
  <si>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</si>
  <si>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</si>
  <si>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</si>
  <si>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</si>
  <si>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</si>
  <si>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</si>
  <si>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</si>
  <si>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</si>
  <si>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</si>
  <si>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</si>
  <si>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</si>
  <si>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</si>
  <si>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</si>
  <si>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</si>
  <si>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</si>
  <si>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</si>
  <si>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</si>
  <si>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</si>
  <si>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</si>
  <si>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</si>
  <si>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</si>
  <si>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</si>
  <si>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</si>
  <si>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</si>
  <si>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</si>
  <si>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</si>
  <si>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</si>
  <si>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</si>
  <si>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</si>
  <si>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</si>
  <si>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</si>
  <si>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</si>
  <si>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</si>
  <si>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</si>
  <si>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</si>
  <si>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</si>
  <si>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</si>
  <si>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</si>
  <si>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</si>
  <si>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</si>
  <si>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</si>
  <si>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</si>
  <si>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</si>
  <si>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</si>
  <si>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</si>
  <si>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</si>
  <si>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</si>
  <si>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</si>
  <si>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</si>
  <si>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</si>
  <si>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</si>
  <si>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</si>
  <si>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</si>
  <si>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</si>
  <si>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</si>
  <si>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</si>
  <si>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</si>
  <si>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</si>
  <si>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</si>
  <si>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</si>
  <si>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</si>
  <si>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</si>
  <si>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</si>
  <si>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</si>
  <si>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</si>
  <si>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</si>
  <si>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</si>
  <si>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</si>
  <si>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</si>
  <si>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</si>
  <si>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</si>
  <si>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</si>
  <si>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</si>
  <si>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</si>
  <si>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</si>
  <si>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</si>
  <si>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</si>
  <si>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</si>
  <si>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</si>
  <si>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</si>
  <si>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</si>
  <si>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</si>
  <si>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</si>
  <si>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</si>
  <si>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</si>
  <si>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</si>
  <si>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</si>
  <si>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</si>
  <si>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</si>
  <si>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</si>
  <si>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</si>
  <si>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</si>
  <si>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</si>
  <si>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</si>
  <si>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</si>
  <si>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</si>
  <si>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</si>
  <si>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</si>
  <si>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</si>
  <si>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</si>
  <si>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</si>
  <si>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</si>
  <si>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</si>
  <si>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</si>
  <si>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</si>
  <si>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</si>
  <si>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</si>
  <si>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</si>
  <si>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</si>
  <si>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</si>
  <si>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</si>
  <si>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</si>
  <si>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</si>
  <si>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</si>
  <si>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</si>
  <si>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</si>
  <si>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</si>
  <si>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</si>
  <si>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</si>
  <si>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</si>
  <si>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</si>
  <si>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</si>
  <si>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</si>
  <si>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</si>
  <si>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</si>
  <si>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</si>
  <si>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</si>
  <si>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</si>
  <si>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</si>
  <si>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</si>
  <si>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</si>
  <si>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</si>
  <si>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</si>
  <si>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</si>
  <si>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</si>
  <si>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</si>
  <si>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</si>
  <si>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</si>
  <si>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</si>
  <si>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</si>
  <si>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</si>
  <si>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</si>
  <si>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</si>
  <si>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</si>
  <si>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</si>
  <si>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</si>
  <si>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</si>
  <si>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</si>
  <si>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</si>
  <si>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</si>
  <si>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</si>
  <si>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</si>
  <si>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</si>
  <si>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</si>
  <si>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</si>
  <si>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</si>
  <si>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</si>
  <si>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</si>
  <si>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</si>
  <si>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</si>
  <si>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</si>
  <si>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</si>
  <si>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</si>
  <si>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</si>
  <si>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</si>
  <si>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</si>
  <si>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</si>
  <si>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</si>
  <si>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</si>
  <si>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</si>
  <si>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</si>
  <si>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</si>
  <si>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</si>
  <si>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</si>
  <si>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</si>
  <si>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</si>
  <si>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</si>
  <si>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</si>
  <si>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</si>
  <si>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</si>
  <si>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</si>
  <si>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</si>
  <si>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</si>
  <si>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</si>
  <si>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</si>
  <si>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</si>
  <si>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</si>
  <si>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</si>
  <si>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</si>
  <si>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</si>
  <si>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</si>
  <si>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</si>
  <si>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</si>
  <si>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</si>
  <si>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</si>
  <si>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</si>
  <si>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</si>
  <si>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</si>
  <si>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</si>
  <si>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</si>
  <si>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</si>
  <si>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</si>
  <si>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</si>
  <si>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</si>
  <si>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</si>
  <si>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</si>
  <si>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</si>
  <si>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</si>
  <si>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</si>
  <si>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</si>
  <si>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</si>
  <si>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</si>
  <si>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</si>
  <si>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</si>
  <si>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</si>
  <si>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</si>
  <si>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</si>
  <si>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</si>
  <si>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</si>
  <si>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</si>
  <si>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</si>
  <si>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</si>
  <si>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</si>
  <si>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</si>
  <si>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</si>
  <si>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</si>
  <si>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</si>
  <si>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</si>
  <si>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</si>
  <si>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</si>
  <si>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</si>
  <si>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</si>
  <si>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</si>
  <si>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</si>
  <si>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</si>
  <si>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</si>
  <si>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</si>
  <si>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</si>
  <si>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</si>
  <si>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</si>
  <si>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</si>
  <si>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</si>
  <si>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</si>
  <si>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</si>
  <si>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</si>
  <si>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</si>
  <si>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</si>
  <si>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</si>
  <si>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</si>
  <si>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</si>
  <si>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</si>
  <si>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</si>
  <si>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</si>
  <si>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</si>
  <si>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</si>
  <si>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</si>
  <si>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</si>
  <si>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</si>
  <si>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</si>
  <si>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</si>
  <si>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</si>
  <si>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</si>
  <si>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</si>
  <si>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</si>
  <si>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</si>
  <si>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</si>
  <si>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</si>
  <si>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</si>
  <si>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</si>
  <si>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</si>
  <si>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</si>
  <si>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</si>
  <si>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</si>
  <si>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</si>
  <si>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</si>
  <si>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</si>
  <si>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</si>
  <si>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</si>
  <si>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</si>
  <si>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</si>
  <si>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</si>
  <si>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</si>
  <si>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</si>
  <si>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</si>
  <si>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</si>
  <si>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</si>
  <si>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</si>
  <si>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</si>
  <si>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</si>
  <si>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</si>
  <si>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</si>
  <si>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</si>
  <si>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</si>
  <si>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</si>
  <si>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</si>
  <si>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</si>
  <si>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</si>
  <si>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</si>
  <si>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</si>
  <si>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</si>
  <si>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</si>
  <si>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</si>
  <si>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</si>
  <si>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</si>
  <si>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</si>
  <si>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</si>
  <si>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</si>
  <si>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30/06/2021</t>
  </si>
  <si>
    <t>30/06/2021</t>
  </si>
  <si>
    <t>Reporting date: 01/07/21</t>
  </si>
  <si>
    <t>CRD compliant: Yes</t>
  </si>
  <si>
    <t>Cover Pool 1</t>
  </si>
  <si>
    <t>Financial Supervisory Authority (FIN-FSA)</t>
  </si>
  <si>
    <t>AAA</t>
  </si>
  <si>
    <t>FI4000292669</t>
  </si>
  <si>
    <t>Fix</t>
  </si>
  <si>
    <t>FI4000378674</t>
  </si>
  <si>
    <t>FI4000425830</t>
  </si>
  <si>
    <t>FI4000466412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</si>
</sst>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2" t="s">
        <v>1306</v>
      </c>
      <c r="F6" s="382"/>
      <c r="G6" s="382"/>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85" t="s">
        <v>17</v>
      </c>
      <c r="E24" s="386" t="s">
        <v>18</v>
      </c>
      <c r="F24" s="386"/>
      <c r="G24" s="386"/>
      <c r="H24" s="386"/>
      <c r="I24" s="7"/>
      <c r="J24" s="8"/>
    </row>
    <row r="25" spans="2:10" x14ac:dyDescent="0.25">
      <c r="B25" s="6"/>
      <c r="C25" s="7"/>
      <c r="D25" s="7"/>
      <c r="E25" s="15"/>
      <c r="F25" s="15"/>
      <c r="G25" s="15"/>
      <c r="H25" s="7"/>
      <c r="I25" s="7"/>
      <c r="J25" s="8"/>
    </row>
    <row r="26" spans="2:10" x14ac:dyDescent="0.25">
      <c r="B26" s="6"/>
      <c r="C26" s="7"/>
      <c r="D26" s="385" t="s">
        <v>19</v>
      </c>
      <c r="E26" s="386"/>
      <c r="F26" s="386"/>
      <c r="G26" s="386"/>
      <c r="H26" s="386"/>
      <c r="I26" s="7"/>
      <c r="J26" s="8"/>
    </row>
    <row r="27" spans="2:10" x14ac:dyDescent="0.25">
      <c r="B27" s="6"/>
      <c r="C27" s="7"/>
      <c r="D27" s="16"/>
      <c r="E27" s="16"/>
      <c r="F27" s="16"/>
      <c r="G27" s="16"/>
      <c r="H27" s="16"/>
      <c r="I27" s="7"/>
      <c r="J27" s="8"/>
    </row>
    <row r="28" spans="2:10" x14ac:dyDescent="0.25">
      <c r="B28" s="6"/>
      <c r="C28" s="7"/>
      <c r="D28" s="385" t="s">
        <v>20</v>
      </c>
      <c r="E28" s="386" t="s">
        <v>18</v>
      </c>
      <c r="F28" s="386"/>
      <c r="G28" s="386"/>
      <c r="H28" s="386"/>
      <c r="I28" s="7"/>
      <c r="J28" s="8"/>
    </row>
    <row r="29" spans="2:10" x14ac:dyDescent="0.25">
      <c r="B29" s="6"/>
      <c r="C29" s="7"/>
      <c r="D29" s="16"/>
      <c r="E29" s="16"/>
      <c r="F29" s="16"/>
      <c r="G29" s="16"/>
      <c r="H29" s="16"/>
      <c r="I29" s="7"/>
      <c r="J29" s="8"/>
    </row>
    <row r="30" spans="2:10" x14ac:dyDescent="0.25">
      <c r="B30" s="6"/>
      <c r="C30" s="7"/>
      <c r="D30" s="385" t="s">
        <v>21</v>
      </c>
      <c r="E30" s="386" t="s">
        <v>18</v>
      </c>
      <c r="F30" s="386"/>
      <c r="G30" s="386"/>
      <c r="H30" s="386"/>
      <c r="I30" s="7"/>
      <c r="J30" s="8"/>
    </row>
    <row r="31" spans="2:10" x14ac:dyDescent="0.25">
      <c r="B31" s="6"/>
      <c r="C31" s="7"/>
      <c r="D31" s="16"/>
      <c r="E31" s="16"/>
      <c r="F31" s="16"/>
      <c r="G31" s="16"/>
      <c r="H31" s="16"/>
      <c r="I31" s="7"/>
      <c r="J31" s="8"/>
    </row>
    <row r="32" spans="2:10" x14ac:dyDescent="0.25">
      <c r="B32" s="6"/>
      <c r="C32" s="7"/>
      <c r="D32" s="385" t="s">
        <v>22</v>
      </c>
      <c r="E32" s="386" t="s">
        <v>18</v>
      </c>
      <c r="F32" s="386"/>
      <c r="G32" s="386"/>
      <c r="H32" s="386"/>
      <c r="I32" s="7"/>
      <c r="J32" s="8"/>
    </row>
    <row r="33" spans="2:10" x14ac:dyDescent="0.25">
      <c r="B33" s="6"/>
      <c r="C33" s="7"/>
      <c r="D33" s="15"/>
      <c r="E33" s="15"/>
      <c r="F33" s="15"/>
      <c r="G33" s="15"/>
      <c r="H33" s="15"/>
      <c r="I33" s="7"/>
      <c r="J33" s="8"/>
    </row>
    <row r="34" spans="2:10" x14ac:dyDescent="0.25">
      <c r="B34" s="6"/>
      <c r="C34" s="7"/>
      <c r="D34" s="385" t="s">
        <v>23</v>
      </c>
      <c r="E34" s="386" t="s">
        <v>18</v>
      </c>
      <c r="F34" s="386"/>
      <c r="G34" s="386"/>
      <c r="H34" s="386"/>
      <c r="I34" s="7"/>
      <c r="J34" s="8"/>
    </row>
    <row r="35" spans="2:10" x14ac:dyDescent="0.25">
      <c r="B35" s="6"/>
      <c r="C35" s="7"/>
      <c r="D35" s="7"/>
      <c r="E35" s="7"/>
      <c r="F35" s="7"/>
      <c r="G35" s="7"/>
      <c r="H35" s="7"/>
      <c r="I35" s="7"/>
      <c r="J35" s="8"/>
    </row>
    <row r="36" spans="2:10" x14ac:dyDescent="0.25">
      <c r="B36" s="6"/>
      <c r="C36" s="7"/>
      <c r="D36" s="383" t="s">
        <v>24</v>
      </c>
      <c r="E36" s="384"/>
      <c r="F36" s="384"/>
      <c r="G36" s="384"/>
      <c r="H36" s="384"/>
      <c r="I36" s="7"/>
      <c r="J36" s="8"/>
    </row>
    <row r="37" spans="2:10" x14ac:dyDescent="0.25">
      <c r="B37" s="6"/>
      <c r="C37" s="7"/>
      <c r="D37" s="7"/>
      <c r="E37" s="7"/>
      <c r="F37" s="14"/>
      <c r="G37" s="7"/>
      <c r="H37" s="7"/>
      <c r="I37" s="7"/>
      <c r="J37" s="8"/>
    </row>
    <row r="38" spans="2:10" x14ac:dyDescent="0.25">
      <c r="B38" s="6"/>
      <c r="C38" s="7"/>
      <c r="D38" s="383" t="s">
        <v>1305</v>
      </c>
      <c r="E38" s="384"/>
      <c r="F38" s="384"/>
      <c r="G38" s="384"/>
      <c r="H38" s="384"/>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1690.0461155099999</v>
      </c>
      <c r="F38" s="42"/>
      <c r="H38" s="23"/>
      <c r="L38" s="23"/>
      <c r="M38" s="23"/>
    </row>
    <row r="39" spans="1:13" x14ac:dyDescent="0.25">
      <c r="A39" s="25" t="s">
        <v>68</v>
      </c>
      <c r="B39" s="42" t="s">
        <v>69</v>
      </c>
      <c r="C39" s="147">
        <v>1300</v>
      </c>
      <c r="F39" s="42"/>
      <c r="H39" s="23"/>
      <c r="L39" s="23"/>
      <c r="M39" s="23"/>
    </row>
    <row r="40" spans="1:13" outlineLevel="1" x14ac:dyDescent="0.25">
      <c r="A40" s="25" t="s">
        <v>70</v>
      </c>
      <c r="B40" s="48" t="s">
        <v>71</v>
      </c>
      <c r="C40" s="147">
        <v>1579.44156494</v>
      </c>
      <c r="F40" s="42"/>
      <c r="H40" s="23"/>
      <c r="L40" s="23"/>
      <c r="M40" s="23"/>
    </row>
    <row r="41" spans="1:13" outlineLevel="1" x14ac:dyDescent="0.25">
      <c r="A41" s="25" t="s">
        <v>73</v>
      </c>
      <c r="B41" s="48" t="s">
        <v>74</v>
      </c>
      <c r="C41" s="147">
        <v>1316.8124851699999</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92">
        <v>0.02</v>
      </c>
      <c r="D45" s="292">
        <f>IF(OR(C38="[For completion]",C39="[For completion]"),"Please complete G.3.1.1 and G.3.1.2",(C38/C39-1))</f>
        <v>0.30003547346923076</v>
      </c>
      <c r="E45" s="141"/>
      <c r="F45" s="302" t="s">
        <v>973</v>
      </c>
      <c r="G45" s="25" t="s">
        <v>72</v>
      </c>
      <c r="H45" s="23"/>
      <c r="L45" s="23"/>
      <c r="M45" s="23"/>
    </row>
    <row r="46" spans="1:13" outlineLevel="1" x14ac:dyDescent="0.25">
      <c r="A46" s="25" t="s">
        <v>82</v>
      </c>
      <c r="B46" s="40" t="s">
        <v>83</v>
      </c>
      <c r="C46" s="292"/>
      <c r="D46" s="292"/>
      <c r="E46" s="61"/>
      <c r="F46" s="292"/>
      <c r="G46" s="61"/>
      <c r="H46" s="23"/>
      <c r="L46" s="23"/>
      <c r="M46" s="23"/>
    </row>
    <row r="47" spans="1:13" outlineLevel="1" x14ac:dyDescent="0.25">
      <c r="A47" s="25" t="s">
        <v>84</v>
      </c>
      <c r="B47" s="40" t="s">
        <v>85</v>
      </c>
      <c r="C47" s="292"/>
      <c r="D47" s="292"/>
      <c r="E47" s="61"/>
      <c r="F47" s="292"/>
      <c r="G47" s="61"/>
      <c r="H47" s="23"/>
      <c r="L47" s="23"/>
      <c r="M47" s="23"/>
    </row>
    <row r="48" spans="1:13" outlineLevel="1" x14ac:dyDescent="0.25">
      <c r="A48" s="25" t="s">
        <v>86</v>
      </c>
      <c r="B48" s="40"/>
      <c r="C48" s="292"/>
      <c r="D48" s="292"/>
      <c r="E48" s="61"/>
      <c r="F48" s="292"/>
      <c r="G48" s="61"/>
      <c r="H48" s="23"/>
      <c r="L48" s="23"/>
      <c r="M48" s="23"/>
    </row>
    <row r="49" spans="1:13" outlineLevel="1" x14ac:dyDescent="0.25">
      <c r="A49" s="25" t="s">
        <v>87</v>
      </c>
      <c r="B49" s="40"/>
      <c r="C49" s="292"/>
      <c r="D49" s="292"/>
      <c r="E49" s="61"/>
      <c r="F49" s="292"/>
      <c r="G49" s="61"/>
      <c r="H49" s="23"/>
      <c r="L49" s="23"/>
      <c r="M49" s="23"/>
    </row>
    <row r="50" spans="1:13" outlineLevel="1" x14ac:dyDescent="0.25">
      <c r="A50" s="25" t="s">
        <v>88</v>
      </c>
      <c r="B50" s="40"/>
      <c r="C50" s="292"/>
      <c r="D50" s="292"/>
      <c r="E50" s="61"/>
      <c r="F50" s="292"/>
      <c r="G50" s="61"/>
      <c r="H50" s="23"/>
      <c r="L50" s="23"/>
      <c r="M50" s="23"/>
    </row>
    <row r="51" spans="1:13" outlineLevel="1" x14ac:dyDescent="0.25">
      <c r="A51" s="25" t="s">
        <v>89</v>
      </c>
      <c r="B51" s="40"/>
      <c r="C51" s="292"/>
      <c r="D51" s="292"/>
      <c r="E51" s="61"/>
      <c r="F51" s="292"/>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1690.0461155099999</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3">
        <f>SUM(C53:C57)</f>
        <v>1690.0461155099999</v>
      </c>
      <c r="D58" s="293"/>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7.87</v>
      </c>
      <c r="D66" s="280" t="s">
        <v>973</v>
      </c>
      <c r="E66" s="39"/>
      <c r="F66" s="56"/>
      <c r="G66" s="57"/>
      <c r="H66" s="23"/>
      <c r="L66" s="23"/>
      <c r="M66" s="23"/>
    </row>
    <row r="67" spans="1:13" x14ac:dyDescent="0.25">
      <c r="B67" s="42"/>
      <c r="D67" s="280"/>
      <c r="E67" s="39"/>
      <c r="F67" s="56"/>
      <c r="G67" s="57"/>
      <c r="H67" s="23"/>
      <c r="L67" s="23"/>
      <c r="M67" s="23"/>
    </row>
    <row r="68" spans="1:13" x14ac:dyDescent="0.25">
      <c r="B68" s="42" t="s">
        <v>1155</v>
      </c>
      <c r="C68" s="39"/>
      <c r="D68" s="281"/>
      <c r="E68" s="39"/>
      <c r="F68" s="57"/>
      <c r="G68" s="57"/>
      <c r="H68" s="23"/>
      <c r="L68" s="23"/>
      <c r="M68" s="23"/>
    </row>
    <row r="69" spans="1:13" x14ac:dyDescent="0.25">
      <c r="B69" s="42" t="s">
        <v>116</v>
      </c>
      <c r="D69" s="280"/>
      <c r="E69" s="39"/>
      <c r="F69" s="57"/>
      <c r="G69" s="57"/>
      <c r="H69" s="23"/>
      <c r="L69" s="23"/>
      <c r="M69" s="23"/>
    </row>
    <row r="70" spans="1:13" x14ac:dyDescent="0.25">
      <c r="A70" s="25" t="s">
        <v>117</v>
      </c>
      <c r="B70" s="132" t="s">
        <v>1328</v>
      </c>
      <c r="C70" s="147">
        <v>187.36472621999999</v>
      </c>
      <c r="D70" s="280" t="s">
        <v>973</v>
      </c>
      <c r="E70" s="21"/>
      <c r="F70" s="50">
        <f t="shared" ref="F70:F76" si="2">IF($C$77=0,"",IF(C70="[for completion]","",C70/$C$77))</f>
        <v>0.11086367673734641</v>
      </c>
      <c r="G70" s="50" t="str">
        <f>IF($D$77=0,"",IF(D70="[Mark as ND1 if not relevant]","",D70/$D$77))</f>
        <v/>
      </c>
      <c r="H70" s="23"/>
      <c r="L70" s="23"/>
      <c r="M70" s="23"/>
    </row>
    <row r="71" spans="1:13" x14ac:dyDescent="0.25">
      <c r="A71" s="25" t="s">
        <v>118</v>
      </c>
      <c r="B71" s="133" t="s">
        <v>1329</v>
      </c>
      <c r="C71" s="147">
        <v>124.31182475999999</v>
      </c>
      <c r="D71" s="282" t="s">
        <v>973</v>
      </c>
      <c r="E71" s="21"/>
      <c r="F71" s="50">
        <f t="shared" si="2"/>
        <v>7.3555285633861156E-2</v>
      </c>
      <c r="G71" s="50" t="str">
        <f t="shared" ref="G71:G76" si="3">IF($D$77=0,"",IF(D71="[Mark as ND1 if not relevant]","",D71/$D$77))</f>
        <v/>
      </c>
      <c r="H71" s="23"/>
      <c r="L71" s="23"/>
      <c r="M71" s="23"/>
    </row>
    <row r="72" spans="1:13" x14ac:dyDescent="0.25">
      <c r="A72" s="25" t="s">
        <v>119</v>
      </c>
      <c r="B72" s="132" t="s">
        <v>1330</v>
      </c>
      <c r="C72" s="147">
        <v>122.36451384999999</v>
      </c>
      <c r="D72" s="282" t="s">
        <v>973</v>
      </c>
      <c r="E72" s="21"/>
      <c r="F72" s="50">
        <f t="shared" si="2"/>
        <v>7.2403062098573848E-2</v>
      </c>
      <c r="G72" s="50" t="str">
        <f t="shared" si="3"/>
        <v/>
      </c>
      <c r="H72" s="23"/>
      <c r="L72" s="23"/>
      <c r="M72" s="23"/>
    </row>
    <row r="73" spans="1:13" x14ac:dyDescent="0.25">
      <c r="A73" s="25" t="s">
        <v>120</v>
      </c>
      <c r="B73" s="132" t="s">
        <v>1331</v>
      </c>
      <c r="C73" s="147">
        <v>113.66130715</v>
      </c>
      <c r="D73" s="282" t="s">
        <v>973</v>
      </c>
      <c r="E73" s="21"/>
      <c r="F73" s="50">
        <f t="shared" si="2"/>
        <v>6.7253376169781803E-2</v>
      </c>
      <c r="G73" s="50" t="str">
        <f t="shared" si="3"/>
        <v/>
      </c>
      <c r="H73" s="23"/>
      <c r="L73" s="23"/>
      <c r="M73" s="23"/>
    </row>
    <row r="74" spans="1:13" x14ac:dyDescent="0.25">
      <c r="A74" s="25" t="s">
        <v>121</v>
      </c>
      <c r="B74" s="132" t="s">
        <v>1332</v>
      </c>
      <c r="C74" s="147">
        <v>106.20197546</v>
      </c>
      <c r="D74" s="282" t="s">
        <v>973</v>
      </c>
      <c r="E74" s="21"/>
      <c r="F74" s="50">
        <f t="shared" si="2"/>
        <v>6.2839690873512155E-2</v>
      </c>
      <c r="G74" s="50" t="str">
        <f t="shared" si="3"/>
        <v/>
      </c>
      <c r="H74" s="23"/>
      <c r="L74" s="23"/>
      <c r="M74" s="23"/>
    </row>
    <row r="75" spans="1:13" x14ac:dyDescent="0.25">
      <c r="A75" s="25" t="s">
        <v>122</v>
      </c>
      <c r="B75" s="132" t="s">
        <v>1333</v>
      </c>
      <c r="C75" s="147">
        <v>439.33586876999999</v>
      </c>
      <c r="D75" s="282" t="s">
        <v>973</v>
      </c>
      <c r="E75" s="21"/>
      <c r="F75" s="50">
        <f t="shared" si="2"/>
        <v>0.25995495906336413</v>
      </c>
      <c r="G75" s="50" t="str">
        <f t="shared" si="3"/>
        <v/>
      </c>
      <c r="H75" s="23"/>
      <c r="L75" s="23"/>
      <c r="M75" s="23"/>
    </row>
    <row r="76" spans="1:13" x14ac:dyDescent="0.25">
      <c r="A76" s="25" t="s">
        <v>123</v>
      </c>
      <c r="B76" s="132" t="s">
        <v>1334</v>
      </c>
      <c r="C76" s="147">
        <v>596.80589928999996</v>
      </c>
      <c r="D76" s="282" t="s">
        <v>973</v>
      </c>
      <c r="E76" s="21"/>
      <c r="F76" s="50">
        <f t="shared" si="2"/>
        <v>0.35312994942356057</v>
      </c>
      <c r="G76" s="50" t="str">
        <f t="shared" si="3"/>
        <v/>
      </c>
      <c r="H76" s="23"/>
      <c r="L76" s="23"/>
      <c r="M76" s="23"/>
    </row>
    <row r="77" spans="1:13" x14ac:dyDescent="0.25">
      <c r="A77" s="25" t="s">
        <v>124</v>
      </c>
      <c r="B77" s="58" t="s">
        <v>103</v>
      </c>
      <c r="C77" s="293">
        <f>SUM(C70:C76)</f>
        <v>1690.0461154999998</v>
      </c>
      <c r="D77" s="293">
        <f>SUM(D70:D76)</f>
        <v>0</v>
      </c>
      <c r="E77" s="42"/>
      <c r="F77" s="148">
        <f>SUM(F70:F76)</f>
        <v>1</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3.3370899999999999</v>
      </c>
      <c r="D89" s="147">
        <v>4.3384600000000004</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350</v>
      </c>
      <c r="D93" s="147">
        <v>0</v>
      </c>
      <c r="E93" s="21"/>
      <c r="F93" s="50">
        <f>IF($C$100=0,"",IF(C93="[for completion]","",IF(C93="","",C93/$C$100)))</f>
        <v>0.26923076923076922</v>
      </c>
      <c r="G93" s="50">
        <f>IF($D$100=0,"",IF(D93="[Mark as ND1 if not relevant]","",IF(D93="","",D93/$D$100)))</f>
        <v>0</v>
      </c>
      <c r="H93" s="23"/>
      <c r="L93" s="23"/>
      <c r="M93" s="23"/>
    </row>
    <row r="94" spans="1:13" x14ac:dyDescent="0.25">
      <c r="A94" s="25" t="s">
        <v>146</v>
      </c>
      <c r="B94" s="133" t="s">
        <v>1329</v>
      </c>
      <c r="C94" s="147">
        <v>250</v>
      </c>
      <c r="D94" s="147">
        <v>350</v>
      </c>
      <c r="E94" s="21"/>
      <c r="F94" s="50">
        <f t="shared" ref="F94:F99" si="6">IF($C$100=0,"",IF(C94="[for completion]","",IF(C94="","",C94/$C$100)))</f>
        <v>0.19230769230769232</v>
      </c>
      <c r="G94" s="50">
        <f t="shared" ref="G94:G99" si="7">IF($D$100=0,"",IF(D94="[Mark as ND1 if not relevant]","",IF(D94="","",D94/$D$100)))</f>
        <v>0.26923076923076922</v>
      </c>
      <c r="H94" s="23"/>
      <c r="L94" s="23"/>
      <c r="M94" s="23"/>
    </row>
    <row r="95" spans="1:13" x14ac:dyDescent="0.25">
      <c r="A95" s="25" t="s">
        <v>147</v>
      </c>
      <c r="B95" s="133" t="s">
        <v>1330</v>
      </c>
      <c r="C95" s="147">
        <v>300</v>
      </c>
      <c r="D95" s="147">
        <v>250</v>
      </c>
      <c r="E95" s="21"/>
      <c r="F95" s="50">
        <f t="shared" si="6"/>
        <v>0.23076923076923078</v>
      </c>
      <c r="G95" s="50">
        <f t="shared" si="7"/>
        <v>0.19230769230769232</v>
      </c>
      <c r="H95" s="23"/>
      <c r="L95" s="23"/>
      <c r="M95" s="23"/>
    </row>
    <row r="96" spans="1:13" x14ac:dyDescent="0.25">
      <c r="A96" s="25" t="s">
        <v>148</v>
      </c>
      <c r="B96" s="133" t="s">
        <v>1331</v>
      </c>
      <c r="C96" s="147">
        <v>0</v>
      </c>
      <c r="D96" s="147">
        <v>300</v>
      </c>
      <c r="E96" s="21"/>
      <c r="F96" s="50">
        <f t="shared" si="6"/>
        <v>0</v>
      </c>
      <c r="G96" s="50">
        <f t="shared" si="7"/>
        <v>0.23076923076923078</v>
      </c>
      <c r="H96" s="23"/>
      <c r="L96" s="23"/>
      <c r="M96" s="23"/>
    </row>
    <row r="97" spans="1:14" x14ac:dyDescent="0.25">
      <c r="A97" s="25" t="s">
        <v>149</v>
      </c>
      <c r="B97" s="133" t="s">
        <v>1332</v>
      </c>
      <c r="C97" s="147">
        <v>0</v>
      </c>
      <c r="D97" s="147">
        <v>0</v>
      </c>
      <c r="E97" s="21"/>
      <c r="F97" s="50">
        <f t="shared" si="6"/>
        <v>0</v>
      </c>
      <c r="G97" s="50">
        <f t="shared" si="7"/>
        <v>0</v>
      </c>
      <c r="H97" s="23"/>
      <c r="L97" s="23"/>
      <c r="M97" s="23"/>
    </row>
    <row r="98" spans="1:14" x14ac:dyDescent="0.25">
      <c r="A98" s="25" t="s">
        <v>150</v>
      </c>
      <c r="B98" s="133" t="s">
        <v>1333</v>
      </c>
      <c r="C98" s="147">
        <v>400</v>
      </c>
      <c r="D98" s="147">
        <v>400</v>
      </c>
      <c r="E98" s="21"/>
      <c r="F98" s="50">
        <f t="shared" si="6"/>
        <v>0.30769230769230771</v>
      </c>
      <c r="G98" s="50">
        <f t="shared" si="7"/>
        <v>0.30769230769230771</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3">
        <f>SUM(C93:C99)</f>
        <v>1300</v>
      </c>
      <c r="D100" s="293">
        <f>SUM(D93:D99)</f>
        <v>1300</v>
      </c>
      <c r="E100" s="42"/>
      <c r="F100" s="148">
        <f>SUM(F93:F99)</f>
        <v>1</v>
      </c>
      <c r="G100" s="148">
        <f>SUM(G93:G99)</f>
        <v>1</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1690.0461155099999</v>
      </c>
      <c r="D112" s="147">
        <v>1690.0461155099999</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1690.0461155099999</v>
      </c>
      <c r="D127" s="147">
        <f>SUM(D112:D126)</f>
        <v>1690.0461155099999</v>
      </c>
      <c r="E127" s="42"/>
      <c r="F127" s="292">
        <f>SUM(F112:F126)</f>
        <v>1</v>
      </c>
      <c r="G127" s="292">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1300</v>
      </c>
      <c r="D138" s="147">
        <v>1300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1300</v>
      </c>
      <c r="D153" s="147">
        <f>SUM(D138:D152)</f>
        <v>1300</v>
      </c>
      <c r="E153" s="42"/>
      <c r="F153" s="292">
        <f>SUM(F138:F152)</f>
        <v>1</v>
      </c>
      <c r="G153" s="292">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1300</v>
      </c>
      <c r="D164" s="147">
        <v>1300</v>
      </c>
      <c r="E164" s="62"/>
      <c r="F164" s="50">
        <f>IF($C$167=0,"",IF(C164="[for completion]","",IF(C164="","",C164/$C$167)))</f>
        <v>1</v>
      </c>
      <c r="G164" s="50">
        <f>IF($D$167=0,"",IF(D164="[for completion]","",IF(D164="","",D164/$D$167)))</f>
        <v>1</v>
      </c>
      <c r="H164" s="23"/>
      <c r="L164" s="23"/>
      <c r="M164" s="23"/>
    </row>
    <row r="165" spans="1:13" x14ac:dyDescent="0.25">
      <c r="A165" s="25" t="s">
        <v>237</v>
      </c>
      <c r="B165" s="23" t="s">
        <v>238</v>
      </c>
      <c r="C165" s="147">
        <v>0</v>
      </c>
      <c r="D165" s="147">
        <v>0</v>
      </c>
      <c r="E165" s="62"/>
      <c r="F165" s="50">
        <f t="shared" ref="F165:F166" si="18">IF($C$167=0,"",IF(C165="[for completion]","",IF(C165="","",C165/$C$167)))</f>
        <v>0</v>
      </c>
      <c r="G165" s="50">
        <f t="shared" ref="G165:G166" si="19">IF($D$167=0,"",IF(D165="[for completion]","",IF(D165="","",D165/$D$167)))</f>
        <v>0</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1300</v>
      </c>
      <c r="D167" s="150">
        <f>SUM(D164:D166)</f>
        <v>1300</v>
      </c>
      <c r="E167" s="62"/>
      <c r="F167" s="294">
        <f>SUM(F164:F166)</f>
        <v>1</v>
      </c>
      <c r="G167" s="294">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1690.0461155099999</v>
      </c>
      <c r="E217" s="62"/>
      <c r="F217" s="50">
        <f>IF($C$38=0,"",IF(C217="[for completion]","",IF(C217="","",C217/$C$38)))</f>
        <v>1</v>
      </c>
      <c r="G217" s="50">
        <f>IF($C$39=0,"",IF(C217="[for completion]","",IF(C217="","",C217/$C$39)))</f>
        <v>1.3000354734692308</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1690.0461155099999</v>
      </c>
      <c r="E220" s="62"/>
      <c r="F220" s="292">
        <f>SUM(F217:F219)</f>
        <v>1</v>
      </c>
      <c r="G220" s="292">
        <f>SUM(G217:G219)</f>
        <v>1.3000354734692308</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80"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0</v>
      </c>
      <c r="E231" s="42"/>
      <c r="H231" s="23"/>
      <c r="L231" s="23"/>
      <c r="M231" s="23"/>
    </row>
    <row r="232" spans="1:14" x14ac:dyDescent="0.25">
      <c r="A232" s="25" t="s">
        <v>330</v>
      </c>
      <c r="B232" s="65" t="s">
        <v>331</v>
      </c>
      <c r="C232" s="280" t="s">
        <v>1500</v>
      </c>
      <c r="E232" s="42"/>
      <c r="H232" s="23"/>
      <c r="L232" s="23"/>
      <c r="M232" s="23"/>
    </row>
    <row r="233" spans="1:14" x14ac:dyDescent="0.25">
      <c r="A233" s="25" t="s">
        <v>332</v>
      </c>
      <c r="B233" s="65" t="s">
        <v>333</v>
      </c>
      <c r="C233" s="280"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5" t="s">
        <v>493</v>
      </c>
    </row>
    <row r="8" spans="1:7" ht="15.75" thickBot="1" x14ac:dyDescent="0.3">
      <c r="B8" s="296"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1690.0461155099999</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1690.0461155099999</v>
      </c>
      <c r="D15" s="146"/>
      <c r="F15" s="297">
        <f>SUM(F12:F14)</f>
        <v>1</v>
      </c>
    </row>
    <row r="16" spans="1:7" outlineLevel="1" x14ac:dyDescent="0.25">
      <c r="A16" s="104" t="s">
        <v>503</v>
      </c>
      <c r="B16" s="119" t="s">
        <v>504</v>
      </c>
      <c r="C16" s="146">
        <v>127.53476146</v>
      </c>
      <c r="D16" s="146"/>
      <c r="F16" s="116">
        <f t="shared" ref="F16:F26" si="0">IF($C$15=0,"",IF(C16="[for completion]","",C16/$C$15))</f>
        <v>7.546229673236711E-2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9"/>
      <c r="D26" s="359"/>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60">
        <v>25195</v>
      </c>
      <c r="D28" s="360">
        <v>0</v>
      </c>
      <c r="E28" s="361"/>
      <c r="F28" s="360">
        <v>25195</v>
      </c>
    </row>
    <row r="29" spans="1:7" outlineLevel="1" x14ac:dyDescent="0.25">
      <c r="A29" s="104" t="s">
        <v>521</v>
      </c>
      <c r="B29" s="121" t="s">
        <v>522</v>
      </c>
      <c r="C29" s="360"/>
      <c r="D29" s="360"/>
      <c r="E29" s="360"/>
      <c r="F29" s="360"/>
    </row>
    <row r="30" spans="1:7" outlineLevel="1" x14ac:dyDescent="0.25">
      <c r="A30" s="104" t="s">
        <v>523</v>
      </c>
      <c r="B30" s="121" t="s">
        <v>524</v>
      </c>
      <c r="C30" s="360"/>
      <c r="D30" s="360"/>
      <c r="E30" s="360"/>
      <c r="F30" s="360"/>
    </row>
    <row r="31" spans="1:7" outlineLevel="1" x14ac:dyDescent="0.25">
      <c r="A31" s="104" t="s">
        <v>525</v>
      </c>
      <c r="B31" s="121"/>
      <c r="C31" s="360"/>
      <c r="D31" s="360"/>
      <c r="E31" s="360"/>
      <c r="F31" s="360"/>
    </row>
    <row r="32" spans="1:7" outlineLevel="1" x14ac:dyDescent="0.25">
      <c r="A32" s="104" t="s">
        <v>526</v>
      </c>
      <c r="B32" s="121"/>
      <c r="C32" s="360"/>
      <c r="D32" s="360"/>
      <c r="E32" s="360"/>
      <c r="F32" s="360"/>
    </row>
    <row r="33" spans="1:7" outlineLevel="1" x14ac:dyDescent="0.25">
      <c r="A33" s="104" t="s">
        <v>527</v>
      </c>
      <c r="B33" s="121"/>
      <c r="C33" s="360"/>
      <c r="D33" s="360"/>
      <c r="E33" s="360"/>
      <c r="F33" s="360"/>
    </row>
    <row r="34" spans="1:7" outlineLevel="1" x14ac:dyDescent="0.25">
      <c r="A34" s="104" t="s">
        <v>528</v>
      </c>
      <c r="B34" s="121"/>
      <c r="C34" s="360"/>
      <c r="D34" s="360"/>
      <c r="E34" s="360"/>
      <c r="F34" s="360"/>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7">
        <v>1.635E-2</v>
      </c>
      <c r="D36" s="297">
        <v>0</v>
      </c>
      <c r="E36" s="358"/>
      <c r="F36" s="297">
        <v>1.635E-2</v>
      </c>
    </row>
    <row r="37" spans="1:7" outlineLevel="1" x14ac:dyDescent="0.25">
      <c r="A37" s="104" t="s">
        <v>534</v>
      </c>
      <c r="C37" s="297"/>
      <c r="D37" s="297"/>
      <c r="E37" s="358"/>
      <c r="F37" s="297"/>
    </row>
    <row r="38" spans="1:7" outlineLevel="1" x14ac:dyDescent="0.25">
      <c r="A38" s="104" t="s">
        <v>535</v>
      </c>
      <c r="C38" s="297"/>
      <c r="D38" s="297"/>
      <c r="E38" s="358"/>
      <c r="F38" s="297"/>
    </row>
    <row r="39" spans="1:7" outlineLevel="1" x14ac:dyDescent="0.25">
      <c r="A39" s="104" t="s">
        <v>536</v>
      </c>
      <c r="C39" s="297"/>
      <c r="D39" s="297"/>
      <c r="E39" s="358"/>
      <c r="F39" s="297"/>
    </row>
    <row r="40" spans="1:7" outlineLevel="1" x14ac:dyDescent="0.25">
      <c r="A40" s="104" t="s">
        <v>537</v>
      </c>
      <c r="C40" s="297"/>
      <c r="D40" s="297"/>
      <c r="E40" s="358"/>
      <c r="F40" s="297"/>
    </row>
    <row r="41" spans="1:7" outlineLevel="1" x14ac:dyDescent="0.25">
      <c r="A41" s="104" t="s">
        <v>538</v>
      </c>
      <c r="C41" s="297"/>
      <c r="D41" s="297"/>
      <c r="E41" s="358"/>
      <c r="F41" s="297"/>
    </row>
    <row r="42" spans="1:7" outlineLevel="1" x14ac:dyDescent="0.25">
      <c r="A42" s="104" t="s">
        <v>539</v>
      </c>
      <c r="C42" s="297"/>
      <c r="D42" s="297"/>
      <c r="E42" s="358"/>
      <c r="F42" s="297"/>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7">
        <f>SUM(C45:C72)</f>
        <v>1</v>
      </c>
      <c r="D44" s="357">
        <f>SUM(D45:D72)</f>
        <v>0</v>
      </c>
      <c r="E44" s="297"/>
      <c r="F44" s="357">
        <f>SUM(F45:F72)</f>
        <v>0</v>
      </c>
      <c r="G44" s="104"/>
    </row>
    <row r="45" spans="1:7" x14ac:dyDescent="0.25">
      <c r="A45" s="104" t="s">
        <v>543</v>
      </c>
      <c r="B45" s="104" t="s">
        <v>544</v>
      </c>
      <c r="C45" s="297">
        <v>0</v>
      </c>
      <c r="D45" s="297">
        <v>0</v>
      </c>
      <c r="E45" s="297"/>
      <c r="F45" s="297">
        <v>0</v>
      </c>
      <c r="G45" s="104"/>
    </row>
    <row r="46" spans="1:7" x14ac:dyDescent="0.25">
      <c r="A46" s="104" t="s">
        <v>545</v>
      </c>
      <c r="B46" s="104" t="s">
        <v>546</v>
      </c>
      <c r="C46" s="297">
        <v>0</v>
      </c>
      <c r="D46" s="297">
        <v>0</v>
      </c>
      <c r="E46" s="297"/>
      <c r="F46" s="297">
        <v>0</v>
      </c>
      <c r="G46" s="104"/>
    </row>
    <row r="47" spans="1:7" x14ac:dyDescent="0.25">
      <c r="A47" s="104" t="s">
        <v>547</v>
      </c>
      <c r="B47" s="104" t="s">
        <v>548</v>
      </c>
      <c r="C47" s="297">
        <v>0</v>
      </c>
      <c r="D47" s="297">
        <v>0</v>
      </c>
      <c r="E47" s="297"/>
      <c r="F47" s="297">
        <v>0</v>
      </c>
      <c r="G47" s="104"/>
    </row>
    <row r="48" spans="1:7" x14ac:dyDescent="0.25">
      <c r="A48" s="104" t="s">
        <v>549</v>
      </c>
      <c r="B48" s="104" t="s">
        <v>550</v>
      </c>
      <c r="C48" s="297">
        <v>0</v>
      </c>
      <c r="D48" s="297">
        <v>0</v>
      </c>
      <c r="E48" s="297"/>
      <c r="F48" s="297">
        <v>0</v>
      </c>
      <c r="G48" s="104"/>
    </row>
    <row r="49" spans="1:7" x14ac:dyDescent="0.25">
      <c r="A49" s="104" t="s">
        <v>551</v>
      </c>
      <c r="B49" s="104" t="s">
        <v>552</v>
      </c>
      <c r="C49" s="297">
        <v>0</v>
      </c>
      <c r="D49" s="297">
        <v>0</v>
      </c>
      <c r="E49" s="297"/>
      <c r="F49" s="297">
        <v>0</v>
      </c>
      <c r="G49" s="104"/>
    </row>
    <row r="50" spans="1:7" x14ac:dyDescent="0.25">
      <c r="A50" s="104" t="s">
        <v>553</v>
      </c>
      <c r="B50" s="104" t="s">
        <v>554</v>
      </c>
      <c r="C50" s="297">
        <v>0</v>
      </c>
      <c r="D50" s="297">
        <v>0</v>
      </c>
      <c r="E50" s="297"/>
      <c r="F50" s="297">
        <v>0</v>
      </c>
      <c r="G50" s="104"/>
    </row>
    <row r="51" spans="1:7" x14ac:dyDescent="0.25">
      <c r="A51" s="104" t="s">
        <v>555</v>
      </c>
      <c r="B51" s="104" t="s">
        <v>556</v>
      </c>
      <c r="C51" s="297">
        <v>0</v>
      </c>
      <c r="D51" s="297">
        <v>0</v>
      </c>
      <c r="E51" s="297"/>
      <c r="F51" s="297">
        <v>0</v>
      </c>
      <c r="G51" s="104"/>
    </row>
    <row r="52" spans="1:7" x14ac:dyDescent="0.25">
      <c r="A52" s="104" t="s">
        <v>557</v>
      </c>
      <c r="B52" s="104" t="s">
        <v>558</v>
      </c>
      <c r="C52" s="297">
        <v>0</v>
      </c>
      <c r="D52" s="297">
        <v>0</v>
      </c>
      <c r="E52" s="297"/>
      <c r="F52" s="297">
        <v>0</v>
      </c>
      <c r="G52" s="104"/>
    </row>
    <row r="53" spans="1:7" x14ac:dyDescent="0.25">
      <c r="A53" s="104" t="s">
        <v>559</v>
      </c>
      <c r="B53" s="104" t="s">
        <v>560</v>
      </c>
      <c r="C53" s="297">
        <v>1</v>
      </c>
      <c r="D53" s="297">
        <v>0</v>
      </c>
      <c r="E53" s="297"/>
      <c r="F53" s="297">
        <v>0</v>
      </c>
      <c r="G53" s="104"/>
    </row>
    <row r="54" spans="1:7" x14ac:dyDescent="0.25">
      <c r="A54" s="104" t="s">
        <v>561</v>
      </c>
      <c r="B54" s="104" t="s">
        <v>562</v>
      </c>
      <c r="C54" s="297">
        <v>0</v>
      </c>
      <c r="D54" s="297">
        <v>0</v>
      </c>
      <c r="E54" s="297"/>
      <c r="F54" s="297">
        <v>0</v>
      </c>
      <c r="G54" s="104"/>
    </row>
    <row r="55" spans="1:7" x14ac:dyDescent="0.25">
      <c r="A55" s="104" t="s">
        <v>563</v>
      </c>
      <c r="B55" s="104" t="s">
        <v>564</v>
      </c>
      <c r="C55" s="297">
        <v>0</v>
      </c>
      <c r="D55" s="297">
        <v>0</v>
      </c>
      <c r="E55" s="297"/>
      <c r="F55" s="297">
        <v>0</v>
      </c>
      <c r="G55" s="104"/>
    </row>
    <row r="56" spans="1:7" x14ac:dyDescent="0.25">
      <c r="A56" s="104" t="s">
        <v>565</v>
      </c>
      <c r="B56" s="104" t="s">
        <v>566</v>
      </c>
      <c r="C56" s="297">
        <v>0</v>
      </c>
      <c r="D56" s="297">
        <v>0</v>
      </c>
      <c r="E56" s="297"/>
      <c r="F56" s="297">
        <v>0</v>
      </c>
      <c r="G56" s="104"/>
    </row>
    <row r="57" spans="1:7" x14ac:dyDescent="0.25">
      <c r="A57" s="104" t="s">
        <v>567</v>
      </c>
      <c r="B57" s="104" t="s">
        <v>568</v>
      </c>
      <c r="C57" s="297">
        <v>0</v>
      </c>
      <c r="D57" s="297">
        <v>0</v>
      </c>
      <c r="E57" s="297"/>
      <c r="F57" s="297">
        <v>0</v>
      </c>
      <c r="G57" s="104"/>
    </row>
    <row r="58" spans="1:7" x14ac:dyDescent="0.25">
      <c r="A58" s="104" t="s">
        <v>569</v>
      </c>
      <c r="B58" s="104" t="s">
        <v>570</v>
      </c>
      <c r="C58" s="297">
        <v>0</v>
      </c>
      <c r="D58" s="297">
        <v>0</v>
      </c>
      <c r="E58" s="297"/>
      <c r="F58" s="297">
        <v>0</v>
      </c>
      <c r="G58" s="104"/>
    </row>
    <row r="59" spans="1:7" x14ac:dyDescent="0.25">
      <c r="A59" s="104" t="s">
        <v>571</v>
      </c>
      <c r="B59" s="104" t="s">
        <v>572</v>
      </c>
      <c r="C59" s="297">
        <v>0</v>
      </c>
      <c r="D59" s="297">
        <v>0</v>
      </c>
      <c r="E59" s="297"/>
      <c r="F59" s="297">
        <v>0</v>
      </c>
      <c r="G59" s="104"/>
    </row>
    <row r="60" spans="1:7" x14ac:dyDescent="0.25">
      <c r="A60" s="104" t="s">
        <v>573</v>
      </c>
      <c r="B60" s="104" t="s">
        <v>3</v>
      </c>
      <c r="C60" s="297">
        <v>0</v>
      </c>
      <c r="D60" s="297">
        <v>0</v>
      </c>
      <c r="E60" s="297"/>
      <c r="F60" s="297">
        <v>0</v>
      </c>
      <c r="G60" s="104"/>
    </row>
    <row r="61" spans="1:7" x14ac:dyDescent="0.25">
      <c r="A61" s="104" t="s">
        <v>574</v>
      </c>
      <c r="B61" s="104" t="s">
        <v>575</v>
      </c>
      <c r="C61" s="297">
        <v>0</v>
      </c>
      <c r="D61" s="297">
        <v>0</v>
      </c>
      <c r="E61" s="297"/>
      <c r="F61" s="297">
        <v>0</v>
      </c>
      <c r="G61" s="104"/>
    </row>
    <row r="62" spans="1:7" x14ac:dyDescent="0.25">
      <c r="A62" s="104" t="s">
        <v>576</v>
      </c>
      <c r="B62" s="104" t="s">
        <v>577</v>
      </c>
      <c r="C62" s="297">
        <v>0</v>
      </c>
      <c r="D62" s="297">
        <v>0</v>
      </c>
      <c r="E62" s="297"/>
      <c r="F62" s="297">
        <v>0</v>
      </c>
      <c r="G62" s="104"/>
    </row>
    <row r="63" spans="1:7" x14ac:dyDescent="0.25">
      <c r="A63" s="104" t="s">
        <v>578</v>
      </c>
      <c r="B63" s="104" t="s">
        <v>579</v>
      </c>
      <c r="C63" s="297">
        <v>0</v>
      </c>
      <c r="D63" s="297">
        <v>0</v>
      </c>
      <c r="E63" s="297"/>
      <c r="F63" s="297">
        <v>0</v>
      </c>
      <c r="G63" s="104"/>
    </row>
    <row r="64" spans="1:7" x14ac:dyDescent="0.25">
      <c r="A64" s="104" t="s">
        <v>580</v>
      </c>
      <c r="B64" s="104" t="s">
        <v>581</v>
      </c>
      <c r="C64" s="297">
        <v>0</v>
      </c>
      <c r="D64" s="297">
        <v>0</v>
      </c>
      <c r="E64" s="297"/>
      <c r="F64" s="297">
        <v>0</v>
      </c>
      <c r="G64" s="104"/>
    </row>
    <row r="65" spans="1:7" x14ac:dyDescent="0.25">
      <c r="A65" s="104" t="s">
        <v>582</v>
      </c>
      <c r="B65" s="104" t="s">
        <v>583</v>
      </c>
      <c r="C65" s="297">
        <v>0</v>
      </c>
      <c r="D65" s="297">
        <v>0</v>
      </c>
      <c r="E65" s="297"/>
      <c r="F65" s="297">
        <v>0</v>
      </c>
      <c r="G65" s="104"/>
    </row>
    <row r="66" spans="1:7" x14ac:dyDescent="0.25">
      <c r="A66" s="104" t="s">
        <v>584</v>
      </c>
      <c r="B66" s="104" t="s">
        <v>585</v>
      </c>
      <c r="C66" s="297">
        <v>0</v>
      </c>
      <c r="D66" s="297">
        <v>0</v>
      </c>
      <c r="E66" s="297"/>
      <c r="F66" s="297">
        <v>0</v>
      </c>
      <c r="G66" s="104"/>
    </row>
    <row r="67" spans="1:7" x14ac:dyDescent="0.25">
      <c r="A67" s="104" t="s">
        <v>586</v>
      </c>
      <c r="B67" s="104" t="s">
        <v>587</v>
      </c>
      <c r="C67" s="297">
        <v>0</v>
      </c>
      <c r="D67" s="297">
        <v>0</v>
      </c>
      <c r="E67" s="297"/>
      <c r="F67" s="297">
        <v>0</v>
      </c>
      <c r="G67" s="104"/>
    </row>
    <row r="68" spans="1:7" x14ac:dyDescent="0.25">
      <c r="A68" s="104" t="s">
        <v>588</v>
      </c>
      <c r="B68" s="104" t="s">
        <v>589</v>
      </c>
      <c r="C68" s="297">
        <v>0</v>
      </c>
      <c r="D68" s="297">
        <v>0</v>
      </c>
      <c r="E68" s="297"/>
      <c r="F68" s="297">
        <v>0</v>
      </c>
      <c r="G68" s="104"/>
    </row>
    <row r="69" spans="1:7" x14ac:dyDescent="0.25">
      <c r="A69" s="104" t="s">
        <v>590</v>
      </c>
      <c r="B69" s="104" t="s">
        <v>591</v>
      </c>
      <c r="C69" s="297">
        <v>0</v>
      </c>
      <c r="D69" s="297">
        <v>0</v>
      </c>
      <c r="E69" s="297"/>
      <c r="F69" s="297">
        <v>0</v>
      </c>
      <c r="G69" s="104"/>
    </row>
    <row r="70" spans="1:7" x14ac:dyDescent="0.25">
      <c r="A70" s="104" t="s">
        <v>592</v>
      </c>
      <c r="B70" s="104" t="s">
        <v>593</v>
      </c>
      <c r="C70" s="297">
        <v>0</v>
      </c>
      <c r="D70" s="297">
        <v>0</v>
      </c>
      <c r="E70" s="297"/>
      <c r="F70" s="297">
        <v>0</v>
      </c>
      <c r="G70" s="104"/>
    </row>
    <row r="71" spans="1:7" x14ac:dyDescent="0.25">
      <c r="A71" s="104" t="s">
        <v>594</v>
      </c>
      <c r="B71" s="104" t="s">
        <v>6</v>
      </c>
      <c r="C71" s="297">
        <v>0</v>
      </c>
      <c r="D71" s="297">
        <v>0</v>
      </c>
      <c r="E71" s="297"/>
      <c r="F71" s="297">
        <v>0</v>
      </c>
      <c r="G71" s="104"/>
    </row>
    <row r="72" spans="1:7" x14ac:dyDescent="0.25">
      <c r="A72" s="104" t="s">
        <v>595</v>
      </c>
      <c r="B72" s="104" t="s">
        <v>596</v>
      </c>
      <c r="C72" s="297">
        <v>0</v>
      </c>
      <c r="D72" s="297">
        <v>0</v>
      </c>
      <c r="E72" s="297"/>
      <c r="F72" s="297">
        <v>0</v>
      </c>
      <c r="G72" s="104"/>
    </row>
    <row r="73" spans="1:7" x14ac:dyDescent="0.25">
      <c r="A73" s="104" t="s">
        <v>597</v>
      </c>
      <c r="B73" s="122" t="s">
        <v>283</v>
      </c>
      <c r="C73" s="357">
        <f>SUM(C74:C76)</f>
        <v>0</v>
      </c>
      <c r="D73" s="357">
        <f>SUM(D74:D76)</f>
        <v>0</v>
      </c>
      <c r="E73" s="297"/>
      <c r="F73" s="357">
        <f>SUM(F74:F76)</f>
        <v>0</v>
      </c>
      <c r="G73" s="104"/>
    </row>
    <row r="74" spans="1:7" x14ac:dyDescent="0.25">
      <c r="A74" s="104" t="s">
        <v>598</v>
      </c>
      <c r="B74" s="104" t="s">
        <v>599</v>
      </c>
      <c r="C74" s="297">
        <v>0</v>
      </c>
      <c r="D74" s="297">
        <v>0</v>
      </c>
      <c r="E74" s="297"/>
      <c r="F74" s="297">
        <v>0</v>
      </c>
      <c r="G74" s="104"/>
    </row>
    <row r="75" spans="1:7" x14ac:dyDescent="0.25">
      <c r="A75" s="104" t="s">
        <v>600</v>
      </c>
      <c r="B75" s="104" t="s">
        <v>601</v>
      </c>
      <c r="C75" s="297">
        <v>0</v>
      </c>
      <c r="D75" s="297">
        <v>0</v>
      </c>
      <c r="E75" s="297"/>
      <c r="F75" s="297">
        <v>0</v>
      </c>
      <c r="G75" s="104"/>
    </row>
    <row r="76" spans="1:7" x14ac:dyDescent="0.25">
      <c r="A76" s="104" t="s">
        <v>1335</v>
      </c>
      <c r="B76" s="104" t="s">
        <v>2</v>
      </c>
      <c r="C76" s="297">
        <v>0</v>
      </c>
      <c r="D76" s="297">
        <v>0</v>
      </c>
      <c r="E76" s="297"/>
      <c r="F76" s="297">
        <v>0</v>
      </c>
      <c r="G76" s="104"/>
    </row>
    <row r="77" spans="1:7" x14ac:dyDescent="0.25">
      <c r="A77" s="104" t="s">
        <v>602</v>
      </c>
      <c r="B77" s="122" t="s">
        <v>101</v>
      </c>
      <c r="C77" s="357">
        <f>SUM(C78:C87)</f>
        <v>0</v>
      </c>
      <c r="D77" s="357">
        <f>SUM(D78:D87)</f>
        <v>0</v>
      </c>
      <c r="E77" s="297"/>
      <c r="F77" s="357">
        <f>SUM(F78:F87)</f>
        <v>0</v>
      </c>
      <c r="G77" s="104"/>
    </row>
    <row r="78" spans="1:7" x14ac:dyDescent="0.25">
      <c r="A78" s="104" t="s">
        <v>603</v>
      </c>
      <c r="B78" s="123" t="s">
        <v>285</v>
      </c>
      <c r="C78" s="297">
        <v>0</v>
      </c>
      <c r="D78" s="297">
        <v>0</v>
      </c>
      <c r="E78" s="297"/>
      <c r="F78" s="297">
        <v>0</v>
      </c>
      <c r="G78" s="104"/>
    </row>
    <row r="79" spans="1:7" x14ac:dyDescent="0.25">
      <c r="A79" s="104" t="s">
        <v>604</v>
      </c>
      <c r="B79" s="123" t="s">
        <v>287</v>
      </c>
      <c r="C79" s="297">
        <v>0</v>
      </c>
      <c r="D79" s="297">
        <v>0</v>
      </c>
      <c r="E79" s="297"/>
      <c r="F79" s="297">
        <v>0</v>
      </c>
      <c r="G79" s="104"/>
    </row>
    <row r="80" spans="1:7" x14ac:dyDescent="0.25">
      <c r="A80" s="104" t="s">
        <v>605</v>
      </c>
      <c r="B80" s="123" t="s">
        <v>289</v>
      </c>
      <c r="C80" s="297">
        <v>0</v>
      </c>
      <c r="D80" s="297">
        <v>0</v>
      </c>
      <c r="E80" s="297"/>
      <c r="F80" s="297">
        <v>0</v>
      </c>
      <c r="G80" s="104"/>
    </row>
    <row r="81" spans="1:7" x14ac:dyDescent="0.25">
      <c r="A81" s="104" t="s">
        <v>606</v>
      </c>
      <c r="B81" s="123" t="s">
        <v>12</v>
      </c>
      <c r="C81" s="297">
        <v>0</v>
      </c>
      <c r="D81" s="297">
        <v>0</v>
      </c>
      <c r="E81" s="297"/>
      <c r="F81" s="297">
        <v>0</v>
      </c>
      <c r="G81" s="104"/>
    </row>
    <row r="82" spans="1:7" x14ac:dyDescent="0.25">
      <c r="A82" s="104" t="s">
        <v>607</v>
      </c>
      <c r="B82" s="123" t="s">
        <v>292</v>
      </c>
      <c r="C82" s="297">
        <v>0</v>
      </c>
      <c r="D82" s="297">
        <v>0</v>
      </c>
      <c r="E82" s="297"/>
      <c r="F82" s="297">
        <v>0</v>
      </c>
      <c r="G82" s="104"/>
    </row>
    <row r="83" spans="1:7" x14ac:dyDescent="0.25">
      <c r="A83" s="104" t="s">
        <v>608</v>
      </c>
      <c r="B83" s="123" t="s">
        <v>294</v>
      </c>
      <c r="C83" s="297">
        <v>0</v>
      </c>
      <c r="D83" s="297">
        <v>0</v>
      </c>
      <c r="E83" s="297"/>
      <c r="F83" s="297">
        <v>0</v>
      </c>
      <c r="G83" s="104"/>
    </row>
    <row r="84" spans="1:7" x14ac:dyDescent="0.25">
      <c r="A84" s="104" t="s">
        <v>609</v>
      </c>
      <c r="B84" s="123" t="s">
        <v>296</v>
      </c>
      <c r="C84" s="297">
        <v>0</v>
      </c>
      <c r="D84" s="297">
        <v>0</v>
      </c>
      <c r="E84" s="297"/>
      <c r="F84" s="297">
        <v>0</v>
      </c>
      <c r="G84" s="104"/>
    </row>
    <row r="85" spans="1:7" x14ac:dyDescent="0.25">
      <c r="A85" s="104" t="s">
        <v>610</v>
      </c>
      <c r="B85" s="123" t="s">
        <v>298</v>
      </c>
      <c r="C85" s="297">
        <v>0</v>
      </c>
      <c r="D85" s="297">
        <v>0</v>
      </c>
      <c r="E85" s="297"/>
      <c r="F85" s="297">
        <v>0</v>
      </c>
      <c r="G85" s="104"/>
    </row>
    <row r="86" spans="1:7" x14ac:dyDescent="0.25">
      <c r="A86" s="104" t="s">
        <v>611</v>
      </c>
      <c r="B86" s="123" t="s">
        <v>300</v>
      </c>
      <c r="C86" s="297">
        <v>0</v>
      </c>
      <c r="D86" s="297">
        <v>0</v>
      </c>
      <c r="E86" s="297"/>
      <c r="F86" s="297">
        <v>0</v>
      </c>
      <c r="G86" s="104"/>
    </row>
    <row r="87" spans="1:7" x14ac:dyDescent="0.25">
      <c r="A87" s="104" t="s">
        <v>612</v>
      </c>
      <c r="B87" s="123" t="s">
        <v>101</v>
      </c>
      <c r="C87" s="297">
        <v>0</v>
      </c>
      <c r="D87" s="297">
        <v>0</v>
      </c>
      <c r="E87" s="297"/>
      <c r="F87" s="297">
        <v>0</v>
      </c>
      <c r="G87" s="104"/>
    </row>
    <row r="88" spans="1:7" outlineLevel="1" x14ac:dyDescent="0.25">
      <c r="A88" s="104" t="s">
        <v>613</v>
      </c>
      <c r="B88" s="119" t="s">
        <v>105</v>
      </c>
      <c r="C88" s="297"/>
      <c r="D88" s="297"/>
      <c r="E88" s="297"/>
      <c r="F88" s="297"/>
      <c r="G88" s="104"/>
    </row>
    <row r="89" spans="1:7" outlineLevel="1" x14ac:dyDescent="0.25">
      <c r="A89" s="104" t="s">
        <v>614</v>
      </c>
      <c r="B89" s="119" t="s">
        <v>105</v>
      </c>
      <c r="C89" s="297"/>
      <c r="D89" s="297"/>
      <c r="E89" s="297"/>
      <c r="F89" s="297"/>
      <c r="G89" s="104"/>
    </row>
    <row r="90" spans="1:7" outlineLevel="1" x14ac:dyDescent="0.25">
      <c r="A90" s="104" t="s">
        <v>615</v>
      </c>
      <c r="B90" s="119" t="s">
        <v>105</v>
      </c>
      <c r="C90" s="297"/>
      <c r="D90" s="297"/>
      <c r="E90" s="297"/>
      <c r="F90" s="297"/>
      <c r="G90" s="104"/>
    </row>
    <row r="91" spans="1:7" outlineLevel="1" x14ac:dyDescent="0.25">
      <c r="A91" s="104" t="s">
        <v>616</v>
      </c>
      <c r="B91" s="119" t="s">
        <v>105</v>
      </c>
      <c r="C91" s="297"/>
      <c r="D91" s="297"/>
      <c r="E91" s="297"/>
      <c r="F91" s="297"/>
      <c r="G91" s="104"/>
    </row>
    <row r="92" spans="1:7" outlineLevel="1" x14ac:dyDescent="0.25">
      <c r="A92" s="104" t="s">
        <v>617</v>
      </c>
      <c r="B92" s="119" t="s">
        <v>105</v>
      </c>
      <c r="C92" s="297"/>
      <c r="D92" s="297"/>
      <c r="E92" s="297"/>
      <c r="F92" s="297"/>
      <c r="G92" s="104"/>
    </row>
    <row r="93" spans="1:7" outlineLevel="1" x14ac:dyDescent="0.25">
      <c r="A93" s="104" t="s">
        <v>618</v>
      </c>
      <c r="B93" s="119" t="s">
        <v>105</v>
      </c>
      <c r="C93" s="297"/>
      <c r="D93" s="297"/>
      <c r="E93" s="297"/>
      <c r="F93" s="297"/>
      <c r="G93" s="104"/>
    </row>
    <row r="94" spans="1:7" outlineLevel="1" x14ac:dyDescent="0.25">
      <c r="A94" s="104" t="s">
        <v>619</v>
      </c>
      <c r="B94" s="119" t="s">
        <v>105</v>
      </c>
      <c r="C94" s="297"/>
      <c r="D94" s="297"/>
      <c r="E94" s="297"/>
      <c r="F94" s="297"/>
      <c r="G94" s="104"/>
    </row>
    <row r="95" spans="1:7" outlineLevel="1" x14ac:dyDescent="0.25">
      <c r="A95" s="104" t="s">
        <v>620</v>
      </c>
      <c r="B95" s="119" t="s">
        <v>105</v>
      </c>
      <c r="C95" s="297"/>
      <c r="D95" s="297"/>
      <c r="E95" s="297"/>
      <c r="F95" s="297"/>
      <c r="G95" s="104"/>
    </row>
    <row r="96" spans="1:7" outlineLevel="1" x14ac:dyDescent="0.25">
      <c r="A96" s="104" t="s">
        <v>621</v>
      </c>
      <c r="B96" s="119" t="s">
        <v>105</v>
      </c>
      <c r="C96" s="297"/>
      <c r="D96" s="297"/>
      <c r="E96" s="297"/>
      <c r="F96" s="297"/>
      <c r="G96" s="104"/>
    </row>
    <row r="97" spans="1:7" outlineLevel="1" x14ac:dyDescent="0.25">
      <c r="A97" s="104" t="s">
        <v>622</v>
      </c>
      <c r="B97" s="119" t="s">
        <v>105</v>
      </c>
      <c r="C97" s="297"/>
      <c r="D97" s="297"/>
      <c r="E97" s="297"/>
      <c r="F97" s="297"/>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7">
        <v>0</v>
      </c>
      <c r="D99" s="297">
        <v>0</v>
      </c>
      <c r="E99" s="297"/>
      <c r="F99" s="297">
        <v>0</v>
      </c>
      <c r="G99" s="104"/>
    </row>
    <row r="100" spans="1:7" x14ac:dyDescent="0.25">
      <c r="A100" s="104" t="s">
        <v>626</v>
      </c>
      <c r="B100" s="145" t="s">
        <v>1338</v>
      </c>
      <c r="C100" s="297">
        <v>4.7669999999999997E-2</v>
      </c>
      <c r="D100" s="297">
        <v>0</v>
      </c>
      <c r="E100" s="297"/>
      <c r="F100" s="297">
        <v>0</v>
      </c>
      <c r="G100" s="104"/>
    </row>
    <row r="101" spans="1:7" x14ac:dyDescent="0.25">
      <c r="A101" s="104" t="s">
        <v>627</v>
      </c>
      <c r="B101" s="145" t="s">
        <v>1339</v>
      </c>
      <c r="C101" s="297">
        <v>3.0799999999999998E-3</v>
      </c>
      <c r="D101" s="297">
        <v>0</v>
      </c>
      <c r="E101" s="297"/>
      <c r="F101" s="297">
        <v>0</v>
      </c>
      <c r="G101" s="104"/>
    </row>
    <row r="102" spans="1:7" x14ac:dyDescent="0.25">
      <c r="A102" s="104" t="s">
        <v>628</v>
      </c>
      <c r="B102" s="145" t="s">
        <v>1340</v>
      </c>
      <c r="C102" s="297">
        <v>3.8859999999999999E-2</v>
      </c>
      <c r="D102" s="297">
        <v>0</v>
      </c>
      <c r="E102" s="297"/>
      <c r="F102" s="297">
        <v>0</v>
      </c>
      <c r="G102" s="104"/>
    </row>
    <row r="103" spans="1:7" x14ac:dyDescent="0.25">
      <c r="A103" s="104" t="s">
        <v>629</v>
      </c>
      <c r="B103" s="145" t="s">
        <v>1341</v>
      </c>
      <c r="C103" s="297">
        <v>0</v>
      </c>
      <c r="D103" s="297">
        <v>0</v>
      </c>
      <c r="E103" s="297"/>
      <c r="F103" s="297">
        <v>0</v>
      </c>
      <c r="G103" s="104"/>
    </row>
    <row r="104" spans="1:7" x14ac:dyDescent="0.25">
      <c r="A104" s="104" t="s">
        <v>630</v>
      </c>
      <c r="B104" s="145" t="s">
        <v>1342</v>
      </c>
      <c r="C104" s="297">
        <v>9.3000000000000005E-4</v>
      </c>
      <c r="D104" s="297">
        <v>0</v>
      </c>
      <c r="E104" s="297"/>
      <c r="F104" s="297">
        <v>0</v>
      </c>
      <c r="G104" s="104"/>
    </row>
    <row r="105" spans="1:7" x14ac:dyDescent="0.25">
      <c r="A105" s="104" t="s">
        <v>631</v>
      </c>
      <c r="B105" s="145" t="s">
        <v>1343</v>
      </c>
      <c r="C105" s="297">
        <v>6.0359999999999997E-2</v>
      </c>
      <c r="D105" s="297">
        <v>0</v>
      </c>
      <c r="E105" s="297"/>
      <c r="F105" s="297">
        <v>0</v>
      </c>
      <c r="G105" s="104"/>
    </row>
    <row r="106" spans="1:7" x14ac:dyDescent="0.25">
      <c r="A106" s="104" t="s">
        <v>632</v>
      </c>
      <c r="B106" s="145" t="s">
        <v>1344</v>
      </c>
      <c r="C106" s="297">
        <v>5.6829999999999999E-2</v>
      </c>
      <c r="D106" s="297">
        <v>0</v>
      </c>
      <c r="E106" s="297"/>
      <c r="F106" s="297">
        <v>0</v>
      </c>
      <c r="G106" s="104"/>
    </row>
    <row r="107" spans="1:7" x14ac:dyDescent="0.25">
      <c r="A107" s="104" t="s">
        <v>633</v>
      </c>
      <c r="B107" s="145" t="s">
        <v>1345</v>
      </c>
      <c r="C107" s="297">
        <v>8.9899999999999997E-3</v>
      </c>
      <c r="D107" s="297">
        <v>0</v>
      </c>
      <c r="E107" s="297"/>
      <c r="F107" s="297">
        <v>0</v>
      </c>
      <c r="G107" s="104"/>
    </row>
    <row r="108" spans="1:7" x14ac:dyDescent="0.25">
      <c r="A108" s="104" t="s">
        <v>634</v>
      </c>
      <c r="B108" s="145" t="s">
        <v>1346</v>
      </c>
      <c r="C108" s="297">
        <v>2.777E-2</v>
      </c>
      <c r="D108" s="297">
        <v>0</v>
      </c>
      <c r="E108" s="297"/>
      <c r="F108" s="297">
        <v>0</v>
      </c>
      <c r="G108" s="104"/>
    </row>
    <row r="109" spans="1:7" x14ac:dyDescent="0.25">
      <c r="A109" s="104" t="s">
        <v>635</v>
      </c>
      <c r="B109" s="145" t="s">
        <v>1347</v>
      </c>
      <c r="C109" s="297">
        <v>3.2829999999999998E-2</v>
      </c>
      <c r="D109" s="297">
        <v>0</v>
      </c>
      <c r="E109" s="297"/>
      <c r="F109" s="297">
        <v>0</v>
      </c>
      <c r="G109" s="104"/>
    </row>
    <row r="110" spans="1:7" x14ac:dyDescent="0.25">
      <c r="A110" s="104" t="s">
        <v>636</v>
      </c>
      <c r="B110" s="145" t="s">
        <v>1348</v>
      </c>
      <c r="C110" s="297">
        <v>1.078E-2</v>
      </c>
      <c r="D110" s="297">
        <v>0</v>
      </c>
      <c r="E110" s="297"/>
      <c r="F110" s="297">
        <v>0</v>
      </c>
      <c r="G110" s="104"/>
    </row>
    <row r="111" spans="1:7" x14ac:dyDescent="0.25">
      <c r="A111" s="104" t="s">
        <v>637</v>
      </c>
      <c r="B111" s="145" t="s">
        <v>1349</v>
      </c>
      <c r="C111" s="297">
        <v>3.1850000000000003E-2</v>
      </c>
      <c r="D111" s="297">
        <v>0</v>
      </c>
      <c r="E111" s="297"/>
      <c r="F111" s="297">
        <v>0</v>
      </c>
      <c r="G111" s="104"/>
    </row>
    <row r="112" spans="1:7" x14ac:dyDescent="0.25">
      <c r="A112" s="104" t="s">
        <v>638</v>
      </c>
      <c r="B112" s="145" t="s">
        <v>1350</v>
      </c>
      <c r="C112" s="297">
        <v>0.15540999999999999</v>
      </c>
      <c r="D112" s="297">
        <v>0</v>
      </c>
      <c r="E112" s="297"/>
      <c r="F112" s="297">
        <v>0</v>
      </c>
      <c r="G112" s="104"/>
    </row>
    <row r="113" spans="1:7" x14ac:dyDescent="0.25">
      <c r="A113" s="104" t="s">
        <v>639</v>
      </c>
      <c r="B113" s="145" t="s">
        <v>1351</v>
      </c>
      <c r="C113" s="297">
        <v>1.7389999999999999E-2</v>
      </c>
      <c r="D113" s="297">
        <v>0</v>
      </c>
      <c r="E113" s="297"/>
      <c r="F113" s="297">
        <v>0</v>
      </c>
      <c r="G113" s="104"/>
    </row>
    <row r="114" spans="1:7" x14ac:dyDescent="0.25">
      <c r="A114" s="104" t="s">
        <v>640</v>
      </c>
      <c r="B114" s="145" t="s">
        <v>1352</v>
      </c>
      <c r="C114" s="297">
        <v>3.5779999999999999E-2</v>
      </c>
      <c r="D114" s="297">
        <v>0</v>
      </c>
      <c r="E114" s="297"/>
      <c r="F114" s="297">
        <v>0</v>
      </c>
      <c r="G114" s="104"/>
    </row>
    <row r="115" spans="1:7" x14ac:dyDescent="0.25">
      <c r="A115" s="104" t="s">
        <v>641</v>
      </c>
      <c r="B115" s="145" t="s">
        <v>1353</v>
      </c>
      <c r="C115" s="297">
        <v>9.078E-2</v>
      </c>
      <c r="D115" s="297">
        <v>0</v>
      </c>
      <c r="E115" s="297"/>
      <c r="F115" s="297">
        <v>0</v>
      </c>
      <c r="G115" s="104"/>
    </row>
    <row r="116" spans="1:7" x14ac:dyDescent="0.25">
      <c r="A116" s="104" t="s">
        <v>642</v>
      </c>
      <c r="B116" s="145" t="s">
        <v>1354</v>
      </c>
      <c r="C116" s="297">
        <v>0.24833</v>
      </c>
      <c r="D116" s="297">
        <v>0</v>
      </c>
      <c r="E116" s="297"/>
      <c r="F116" s="297">
        <v>0</v>
      </c>
      <c r="G116" s="104"/>
    </row>
    <row r="117" spans="1:7" x14ac:dyDescent="0.25">
      <c r="A117" s="104" t="s">
        <v>643</v>
      </c>
      <c r="B117" s="145" t="s">
        <v>1355</v>
      </c>
      <c r="C117" s="297">
        <v>0.1003</v>
      </c>
      <c r="D117" s="297">
        <v>0</v>
      </c>
      <c r="E117" s="297"/>
      <c r="F117" s="297">
        <v>0</v>
      </c>
      <c r="G117" s="104"/>
    </row>
    <row r="118" spans="1:7" x14ac:dyDescent="0.25">
      <c r="A118" s="104" t="s">
        <v>644</v>
      </c>
      <c r="B118" s="145" t="s">
        <v>1356</v>
      </c>
      <c r="C118" s="297">
        <v>3.2050000000000002E-2</v>
      </c>
      <c r="D118" s="297">
        <v>0</v>
      </c>
      <c r="E118" s="297"/>
      <c r="F118" s="297">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7">
        <v>9.214E-2</v>
      </c>
      <c r="D150" s="297">
        <v>0</v>
      </c>
      <c r="E150" s="134"/>
      <c r="F150" s="297">
        <v>9.214E-2</v>
      </c>
    </row>
    <row r="151" spans="1:7" x14ac:dyDescent="0.25">
      <c r="A151" s="104" t="s">
        <v>659</v>
      </c>
      <c r="B151" s="104" t="s">
        <v>660</v>
      </c>
      <c r="C151" s="297">
        <v>0.90786</v>
      </c>
      <c r="D151" s="297">
        <v>0</v>
      </c>
      <c r="E151" s="134"/>
      <c r="F151" s="297">
        <v>0.90786</v>
      </c>
    </row>
    <row r="152" spans="1:7" x14ac:dyDescent="0.25">
      <c r="A152" s="104" t="s">
        <v>661</v>
      </c>
      <c r="B152" s="104" t="s">
        <v>101</v>
      </c>
      <c r="C152" s="297">
        <v>0</v>
      </c>
      <c r="D152" s="297">
        <v>0</v>
      </c>
      <c r="E152" s="134"/>
      <c r="F152" s="297">
        <v>0</v>
      </c>
    </row>
    <row r="153" spans="1:7" outlineLevel="1" x14ac:dyDescent="0.25">
      <c r="A153" s="104" t="s">
        <v>662</v>
      </c>
      <c r="C153" s="297"/>
      <c r="D153" s="297"/>
      <c r="E153" s="135"/>
      <c r="F153" s="297"/>
    </row>
    <row r="154" spans="1:7" outlineLevel="1" x14ac:dyDescent="0.25">
      <c r="A154" s="104" t="s">
        <v>663</v>
      </c>
      <c r="C154" s="297"/>
      <c r="D154" s="297"/>
      <c r="E154" s="135"/>
      <c r="F154" s="297"/>
    </row>
    <row r="155" spans="1:7" outlineLevel="1" x14ac:dyDescent="0.25">
      <c r="A155" s="104" t="s">
        <v>664</v>
      </c>
      <c r="C155" s="297"/>
      <c r="D155" s="297"/>
      <c r="E155" s="135"/>
      <c r="F155" s="297"/>
    </row>
    <row r="156" spans="1:7" outlineLevel="1" x14ac:dyDescent="0.25">
      <c r="A156" s="104" t="s">
        <v>665</v>
      </c>
      <c r="C156" s="297"/>
      <c r="D156" s="297"/>
      <c r="E156" s="135"/>
      <c r="F156" s="297"/>
    </row>
    <row r="157" spans="1:7" outlineLevel="1" x14ac:dyDescent="0.25">
      <c r="A157" s="104" t="s">
        <v>666</v>
      </c>
      <c r="C157" s="297"/>
      <c r="D157" s="297"/>
      <c r="E157" s="135"/>
      <c r="F157" s="297"/>
    </row>
    <row r="158" spans="1:7" outlineLevel="1" x14ac:dyDescent="0.25">
      <c r="A158" s="104" t="s">
        <v>667</v>
      </c>
      <c r="C158" s="297"/>
      <c r="D158" s="297"/>
      <c r="E158" s="135"/>
      <c r="F158" s="297"/>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7">
        <v>7.1399999999999996E-3</v>
      </c>
      <c r="D160" s="297">
        <v>0</v>
      </c>
      <c r="E160" s="297"/>
      <c r="F160" s="297">
        <v>7.1399999999999996E-3</v>
      </c>
    </row>
    <row r="161" spans="1:7" x14ac:dyDescent="0.25">
      <c r="A161" s="104" t="s">
        <v>671</v>
      </c>
      <c r="B161" s="104" t="s">
        <v>672</v>
      </c>
      <c r="C161" s="297">
        <v>0.99285999999999996</v>
      </c>
      <c r="D161" s="297">
        <v>0</v>
      </c>
      <c r="E161" s="297"/>
      <c r="F161" s="297">
        <v>0.99285999999999996</v>
      </c>
    </row>
    <row r="162" spans="1:7" x14ac:dyDescent="0.25">
      <c r="A162" s="104" t="s">
        <v>673</v>
      </c>
      <c r="B162" s="104" t="s">
        <v>101</v>
      </c>
      <c r="C162" s="297">
        <v>0</v>
      </c>
      <c r="D162" s="297">
        <v>0</v>
      </c>
      <c r="E162" s="297"/>
      <c r="F162" s="297">
        <v>0</v>
      </c>
    </row>
    <row r="163" spans="1:7" outlineLevel="1" x14ac:dyDescent="0.25">
      <c r="A163" s="104" t="s">
        <v>674</v>
      </c>
      <c r="C163" s="358"/>
      <c r="D163" s="358"/>
      <c r="E163" s="362"/>
      <c r="F163" s="358"/>
    </row>
    <row r="164" spans="1:7" outlineLevel="1" x14ac:dyDescent="0.25">
      <c r="A164" s="104" t="s">
        <v>675</v>
      </c>
      <c r="C164" s="358"/>
      <c r="D164" s="358"/>
      <c r="E164" s="362"/>
      <c r="F164" s="358"/>
    </row>
    <row r="165" spans="1:7" outlineLevel="1" x14ac:dyDescent="0.25">
      <c r="A165" s="104" t="s">
        <v>676</v>
      </c>
      <c r="C165" s="358"/>
      <c r="D165" s="358"/>
      <c r="E165" s="362"/>
      <c r="F165" s="358"/>
    </row>
    <row r="166" spans="1:7" outlineLevel="1" x14ac:dyDescent="0.25">
      <c r="A166" s="104" t="s">
        <v>677</v>
      </c>
      <c r="C166" s="358"/>
      <c r="D166" s="358"/>
      <c r="E166" s="362"/>
      <c r="F166" s="358"/>
    </row>
    <row r="167" spans="1:7" outlineLevel="1" x14ac:dyDescent="0.25">
      <c r="A167" s="104" t="s">
        <v>678</v>
      </c>
      <c r="C167" s="358"/>
      <c r="D167" s="358"/>
      <c r="E167" s="362"/>
      <c r="F167" s="358"/>
    </row>
    <row r="168" spans="1:7" outlineLevel="1" x14ac:dyDescent="0.25">
      <c r="A168" s="104" t="s">
        <v>679</v>
      </c>
      <c r="C168" s="358"/>
      <c r="D168" s="358"/>
      <c r="E168" s="362"/>
      <c r="F168" s="358"/>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7">
        <v>0.26898</v>
      </c>
      <c r="D170" s="297">
        <v>0</v>
      </c>
      <c r="E170" s="297"/>
      <c r="F170" s="297">
        <v>0.26898</v>
      </c>
    </row>
    <row r="171" spans="1:7" x14ac:dyDescent="0.25">
      <c r="A171" s="104" t="s">
        <v>683</v>
      </c>
      <c r="B171" s="124" t="s">
        <v>684</v>
      </c>
      <c r="C171" s="297">
        <v>0.2072</v>
      </c>
      <c r="D171" s="297">
        <v>0</v>
      </c>
      <c r="E171" s="297"/>
      <c r="F171" s="297">
        <v>0.2072</v>
      </c>
    </row>
    <row r="172" spans="1:7" x14ac:dyDescent="0.25">
      <c r="A172" s="104" t="s">
        <v>685</v>
      </c>
      <c r="B172" s="124" t="s">
        <v>686</v>
      </c>
      <c r="C172" s="297">
        <v>0.16109000000000001</v>
      </c>
      <c r="D172" s="297">
        <v>0</v>
      </c>
      <c r="E172" s="297"/>
      <c r="F172" s="297">
        <v>0.16109000000000001</v>
      </c>
    </row>
    <row r="173" spans="1:7" x14ac:dyDescent="0.25">
      <c r="A173" s="104" t="s">
        <v>687</v>
      </c>
      <c r="B173" s="124" t="s">
        <v>688</v>
      </c>
      <c r="C173" s="297">
        <v>0.19378999999999999</v>
      </c>
      <c r="D173" s="297">
        <v>0</v>
      </c>
      <c r="E173" s="297"/>
      <c r="F173" s="297">
        <v>0.19378999999999999</v>
      </c>
    </row>
    <row r="174" spans="1:7" x14ac:dyDescent="0.25">
      <c r="A174" s="104" t="s">
        <v>689</v>
      </c>
      <c r="B174" s="124" t="s">
        <v>690</v>
      </c>
      <c r="C174" s="297">
        <v>0.16894000000000001</v>
      </c>
      <c r="D174" s="297">
        <v>0</v>
      </c>
      <c r="E174" s="297"/>
      <c r="F174" s="297">
        <v>0.16894000000000001</v>
      </c>
    </row>
    <row r="175" spans="1:7" outlineLevel="1" x14ac:dyDescent="0.25">
      <c r="A175" s="104" t="s">
        <v>691</v>
      </c>
      <c r="B175" s="121"/>
      <c r="C175" s="297"/>
      <c r="D175" s="297"/>
      <c r="E175" s="297"/>
      <c r="F175" s="297"/>
    </row>
    <row r="176" spans="1:7" outlineLevel="1" x14ac:dyDescent="0.25">
      <c r="A176" s="104" t="s">
        <v>692</v>
      </c>
      <c r="B176" s="121"/>
      <c r="C176" s="297"/>
      <c r="D176" s="297"/>
      <c r="E176" s="297"/>
      <c r="F176" s="297"/>
    </row>
    <row r="177" spans="1:7" outlineLevel="1" x14ac:dyDescent="0.25">
      <c r="A177" s="104" t="s">
        <v>693</v>
      </c>
      <c r="B177" s="124"/>
      <c r="C177" s="297"/>
      <c r="D177" s="297"/>
      <c r="E177" s="297"/>
      <c r="F177" s="297"/>
    </row>
    <row r="178" spans="1:7" outlineLevel="1" x14ac:dyDescent="0.25">
      <c r="A178" s="104" t="s">
        <v>694</v>
      </c>
      <c r="B178" s="124"/>
      <c r="C178" s="297"/>
      <c r="D178" s="297"/>
      <c r="E178" s="297"/>
      <c r="F178" s="297"/>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7">
        <v>0</v>
      </c>
      <c r="D180" s="297">
        <v>0</v>
      </c>
      <c r="E180" s="297"/>
      <c r="F180" s="297">
        <v>0</v>
      </c>
    </row>
    <row r="181" spans="1:7" outlineLevel="1" x14ac:dyDescent="0.25">
      <c r="A181" s="104" t="s">
        <v>698</v>
      </c>
      <c r="B181" s="125"/>
      <c r="C181" s="297"/>
      <c r="D181" s="297"/>
      <c r="E181" s="363"/>
      <c r="F181" s="297"/>
    </row>
    <row r="182" spans="1:7" outlineLevel="1" x14ac:dyDescent="0.25">
      <c r="A182" s="104" t="s">
        <v>699</v>
      </c>
      <c r="B182" s="125"/>
      <c r="C182" s="297"/>
      <c r="D182" s="297"/>
      <c r="E182" s="363"/>
      <c r="F182" s="297"/>
    </row>
    <row r="183" spans="1:7" outlineLevel="1" x14ac:dyDescent="0.25">
      <c r="A183" s="104" t="s">
        <v>700</v>
      </c>
      <c r="B183" s="125"/>
      <c r="C183" s="297"/>
      <c r="D183" s="297"/>
      <c r="E183" s="363"/>
      <c r="F183" s="297"/>
    </row>
    <row r="184" spans="1:7" outlineLevel="1" x14ac:dyDescent="0.25">
      <c r="A184" s="104" t="s">
        <v>701</v>
      </c>
      <c r="B184" s="125"/>
      <c r="C184" s="297"/>
      <c r="D184" s="297"/>
      <c r="E184" s="363"/>
      <c r="F184" s="297"/>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67.078631299999998</v>
      </c>
      <c r="E187" s="129"/>
      <c r="F187" s="364"/>
      <c r="G187" s="364"/>
    </row>
    <row r="188" spans="1:7" x14ac:dyDescent="0.25">
      <c r="A188" s="129"/>
      <c r="B188" s="130"/>
      <c r="C188" s="276"/>
      <c r="D188" s="129"/>
      <c r="E188" s="129"/>
      <c r="F188" s="364"/>
      <c r="G188" s="364"/>
    </row>
    <row r="189" spans="1:7" x14ac:dyDescent="0.25">
      <c r="B189" s="123" t="s">
        <v>708</v>
      </c>
      <c r="C189" s="276"/>
      <c r="D189" s="129"/>
      <c r="E189" s="129"/>
      <c r="F189" s="364"/>
      <c r="G189" s="364"/>
    </row>
    <row r="190" spans="1:7" x14ac:dyDescent="0.25">
      <c r="A190" s="104" t="s">
        <v>709</v>
      </c>
      <c r="B190" s="145" t="s">
        <v>1501</v>
      </c>
      <c r="C190" s="146">
        <v>114.45435331</v>
      </c>
      <c r="D190" s="104">
        <v>9375</v>
      </c>
      <c r="E190" s="129"/>
      <c r="F190" s="116">
        <f>IF($C$214=0,"",IF(C190="[for completion]","",IF(C190="","",C190/$C$214)))</f>
        <v>6.7722621447794909E-2</v>
      </c>
      <c r="G190" s="116">
        <f>IF($D$214=0,"",IF(D190="[for completion]","",IF(D190="","",D190/$D$214)))</f>
        <v>0.37211240771612286</v>
      </c>
    </row>
    <row r="191" spans="1:7" x14ac:dyDescent="0.25">
      <c r="A191" s="104" t="s">
        <v>710</v>
      </c>
      <c r="B191" s="145" t="s">
        <v>1502</v>
      </c>
      <c r="C191" s="146">
        <v>189.22480805000001</v>
      </c>
      <c r="D191" s="104">
        <v>5161</v>
      </c>
      <c r="E191" s="129"/>
      <c r="F191" s="116">
        <f t="shared" ref="F191:F213" si="1">IF($C$214=0,"",IF(C191="[for completion]","",IF(C191="","",C191/$C$214)))</f>
        <v>0.11196428684012459</v>
      </c>
      <c r="G191" s="116">
        <f t="shared" ref="G191:G213" si="2">IF($D$214=0,"",IF(D191="[for completion]","",IF(D191="","",D191/$D$214)))</f>
        <v>0.20485036119711042</v>
      </c>
    </row>
    <row r="192" spans="1:7" x14ac:dyDescent="0.25">
      <c r="A192" s="104" t="s">
        <v>711</v>
      </c>
      <c r="B192" s="145" t="s">
        <v>1503</v>
      </c>
      <c r="C192" s="146">
        <v>388.74976815000002</v>
      </c>
      <c r="D192" s="104">
        <v>5390</v>
      </c>
      <c r="E192" s="129"/>
      <c r="F192" s="116">
        <f t="shared" si="1"/>
        <v>0.23002317190184374</v>
      </c>
      <c r="G192" s="116">
        <f t="shared" si="2"/>
        <v>0.21393982694292291</v>
      </c>
    </row>
    <row r="193" spans="1:7" x14ac:dyDescent="0.25">
      <c r="A193" s="104" t="s">
        <v>712</v>
      </c>
      <c r="B193" s="145" t="s">
        <v>1504</v>
      </c>
      <c r="C193" s="146">
        <v>326.33989072000003</v>
      </c>
      <c r="D193" s="104">
        <v>2669</v>
      </c>
      <c r="E193" s="129"/>
      <c r="F193" s="116">
        <f t="shared" si="1"/>
        <v>0.19309525800810554</v>
      </c>
      <c r="G193" s="116">
        <f t="shared" si="2"/>
        <v>0.10593792172739541</v>
      </c>
    </row>
    <row r="194" spans="1:7" x14ac:dyDescent="0.25">
      <c r="A194" s="104" t="s">
        <v>713</v>
      </c>
      <c r="B194" s="145" t="s">
        <v>1505</v>
      </c>
      <c r="C194" s="146">
        <v>220.88698552</v>
      </c>
      <c r="D194" s="104">
        <v>1280</v>
      </c>
      <c r="E194" s="129"/>
      <c r="F194" s="116">
        <f t="shared" si="1"/>
        <v>0.13069879188080238</v>
      </c>
      <c r="G194" s="116">
        <f t="shared" si="2"/>
        <v>5.0805747400174642E-2</v>
      </c>
    </row>
    <row r="195" spans="1:7" x14ac:dyDescent="0.25">
      <c r="A195" s="104" t="s">
        <v>714</v>
      </c>
      <c r="B195" s="145" t="s">
        <v>1506</v>
      </c>
      <c r="C195" s="146">
        <v>133.93990794999999</v>
      </c>
      <c r="D195" s="104">
        <v>602</v>
      </c>
      <c r="E195" s="129"/>
      <c r="F195" s="116">
        <f t="shared" si="1"/>
        <v>7.925222082450771E-2</v>
      </c>
      <c r="G195" s="116">
        <f t="shared" si="2"/>
        <v>2.3894578074144638E-2</v>
      </c>
    </row>
    <row r="196" spans="1:7" x14ac:dyDescent="0.25">
      <c r="A196" s="104" t="s">
        <v>715</v>
      </c>
      <c r="B196" s="145" t="s">
        <v>1507</v>
      </c>
      <c r="C196" s="146">
        <v>83.179848849999999</v>
      </c>
      <c r="D196" s="104">
        <v>306</v>
      </c>
      <c r="E196" s="129"/>
      <c r="F196" s="116">
        <f t="shared" si="1"/>
        <v>4.9217502461404175E-2</v>
      </c>
      <c r="G196" s="116">
        <f t="shared" si="2"/>
        <v>1.2145748987854251E-2</v>
      </c>
    </row>
    <row r="197" spans="1:7" x14ac:dyDescent="0.25">
      <c r="A197" s="104" t="s">
        <v>716</v>
      </c>
      <c r="B197" s="145" t="s">
        <v>1508</v>
      </c>
      <c r="C197" s="146">
        <v>233.27055296</v>
      </c>
      <c r="D197" s="104">
        <v>411</v>
      </c>
      <c r="E197" s="129"/>
      <c r="F197" s="116">
        <f t="shared" si="1"/>
        <v>0.1380261466354169</v>
      </c>
      <c r="G197" s="116">
        <f t="shared" si="2"/>
        <v>1.6313407954274828E-2</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7">
        <f>SUM(C190:C213)</f>
        <v>1690.0461155100002</v>
      </c>
      <c r="D214" s="145">
        <f>SUM(D190:D213)</f>
        <v>25194</v>
      </c>
      <c r="E214" s="118"/>
      <c r="F214" s="365">
        <f>SUM(F190:F213)</f>
        <v>0.99999999999999989</v>
      </c>
      <c r="G214" s="365">
        <f>SUM(G190:G213)</f>
        <v>1</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0.65254000000000001</v>
      </c>
      <c r="F216" s="358"/>
      <c r="G216" s="358"/>
    </row>
    <row r="217" spans="1:7" x14ac:dyDescent="0.25">
      <c r="F217" s="358"/>
      <c r="G217" s="358"/>
    </row>
    <row r="218" spans="1:7" x14ac:dyDescent="0.25">
      <c r="B218" s="123" t="s">
        <v>737</v>
      </c>
      <c r="F218" s="358"/>
      <c r="G218" s="358"/>
    </row>
    <row r="219" spans="1:7" x14ac:dyDescent="0.25">
      <c r="A219" s="104" t="s">
        <v>738</v>
      </c>
      <c r="B219" s="104" t="s">
        <v>739</v>
      </c>
      <c r="C219" s="146">
        <v>236.29240776</v>
      </c>
      <c r="D219" s="104">
        <v>6677</v>
      </c>
      <c r="F219" s="116">
        <f t="shared" ref="F219:F233" si="3">IF($C$227=0,"",IF(C219="[for completion]","",C219/$C$227))</f>
        <v>0.13981417760822151</v>
      </c>
      <c r="G219" s="116">
        <f t="shared" ref="G219:G233" si="4">IF($D$227=0,"",IF(D219="[for completion]","",D219/$D$227))</f>
        <v>0.26501289938479855</v>
      </c>
    </row>
    <row r="220" spans="1:7" x14ac:dyDescent="0.25">
      <c r="A220" s="104" t="s">
        <v>740</v>
      </c>
      <c r="B220" s="104" t="s">
        <v>741</v>
      </c>
      <c r="C220" s="146">
        <v>168.98826725999999</v>
      </c>
      <c r="D220" s="104">
        <v>2708</v>
      </c>
      <c r="F220" s="116">
        <f t="shared" si="3"/>
        <v>9.999032908578645E-2</v>
      </c>
      <c r="G220" s="116">
        <f t="shared" si="4"/>
        <v>0.10748164318317126</v>
      </c>
    </row>
    <row r="221" spans="1:7" x14ac:dyDescent="0.25">
      <c r="A221" s="104" t="s">
        <v>742</v>
      </c>
      <c r="B221" s="104" t="s">
        <v>743</v>
      </c>
      <c r="C221" s="146">
        <v>228.33012493000001</v>
      </c>
      <c r="D221" s="104">
        <v>3210</v>
      </c>
      <c r="F221" s="116">
        <f t="shared" si="3"/>
        <v>0.13510289620771532</v>
      </c>
      <c r="G221" s="116">
        <f t="shared" si="4"/>
        <v>0.12740623139511809</v>
      </c>
    </row>
    <row r="222" spans="1:7" x14ac:dyDescent="0.25">
      <c r="A222" s="104" t="s">
        <v>744</v>
      </c>
      <c r="B222" s="104" t="s">
        <v>745</v>
      </c>
      <c r="C222" s="146">
        <v>322.34889453</v>
      </c>
      <c r="D222" s="104">
        <v>4184</v>
      </c>
      <c r="F222" s="116">
        <f t="shared" si="3"/>
        <v>0.19073378623915579</v>
      </c>
      <c r="G222" s="116">
        <f t="shared" si="4"/>
        <v>0.16606469537606669</v>
      </c>
    </row>
    <row r="223" spans="1:7" x14ac:dyDescent="0.25">
      <c r="A223" s="104" t="s">
        <v>746</v>
      </c>
      <c r="B223" s="104" t="s">
        <v>747</v>
      </c>
      <c r="C223" s="146">
        <v>270.50896690000002</v>
      </c>
      <c r="D223" s="104">
        <v>3558</v>
      </c>
      <c r="F223" s="116">
        <f t="shared" si="3"/>
        <v>0.16006010984994296</v>
      </c>
      <c r="G223" s="116">
        <f t="shared" si="4"/>
        <v>0.14121849573328041</v>
      </c>
    </row>
    <row r="224" spans="1:7" x14ac:dyDescent="0.25">
      <c r="A224" s="104" t="s">
        <v>748</v>
      </c>
      <c r="B224" s="104" t="s">
        <v>749</v>
      </c>
      <c r="C224" s="146">
        <v>214.55022761000001</v>
      </c>
      <c r="D224" s="104">
        <v>2437</v>
      </c>
      <c r="F224" s="116">
        <f t="shared" si="3"/>
        <v>0.12694933329985247</v>
      </c>
      <c r="G224" s="116">
        <f t="shared" si="4"/>
        <v>9.6725540781901168E-2</v>
      </c>
    </row>
    <row r="225" spans="1:7" x14ac:dyDescent="0.25">
      <c r="A225" s="104" t="s">
        <v>750</v>
      </c>
      <c r="B225" s="104" t="s">
        <v>751</v>
      </c>
      <c r="C225" s="146">
        <v>245.67560426</v>
      </c>
      <c r="D225" s="104">
        <v>2339</v>
      </c>
      <c r="F225" s="116">
        <f t="shared" si="3"/>
        <v>0.14536621338635083</v>
      </c>
      <c r="G225" s="116">
        <f t="shared" si="4"/>
        <v>9.283588013494741E-2</v>
      </c>
    </row>
    <row r="226" spans="1:7" x14ac:dyDescent="0.25">
      <c r="A226" s="104" t="s">
        <v>752</v>
      </c>
      <c r="B226" s="104" t="s">
        <v>753</v>
      </c>
      <c r="C226" s="146">
        <v>3.3516222600000001</v>
      </c>
      <c r="D226" s="104">
        <v>82</v>
      </c>
      <c r="F226" s="116">
        <f t="shared" si="3"/>
        <v>1.9831543229745486E-3</v>
      </c>
      <c r="G226" s="116">
        <f t="shared" si="4"/>
        <v>3.254614010716412E-3</v>
      </c>
    </row>
    <row r="227" spans="1:7" x14ac:dyDescent="0.25">
      <c r="A227" s="104" t="s">
        <v>754</v>
      </c>
      <c r="B227" s="131" t="s">
        <v>103</v>
      </c>
      <c r="C227" s="146">
        <f>SUM(C219:C226)</f>
        <v>1690.0461155100002</v>
      </c>
      <c r="D227" s="104">
        <f>SUM(D219:D226)</f>
        <v>25195</v>
      </c>
      <c r="F227" s="297">
        <f>SUM(F219:F226)</f>
        <v>0.99999999999999989</v>
      </c>
      <c r="G227" s="297">
        <f>SUM(G219:G226)</f>
        <v>0.99999999999999989</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0.63904000000000005</v>
      </c>
      <c r="F238" s="358"/>
      <c r="G238" s="358"/>
    </row>
    <row r="239" spans="1:7" x14ac:dyDescent="0.25">
      <c r="F239" s="358"/>
      <c r="G239" s="358"/>
    </row>
    <row r="240" spans="1:7" x14ac:dyDescent="0.25">
      <c r="B240" s="123" t="s">
        <v>737</v>
      </c>
      <c r="F240" s="358"/>
      <c r="G240" s="358"/>
    </row>
    <row r="241" spans="1:7" x14ac:dyDescent="0.25">
      <c r="A241" s="104" t="s">
        <v>772</v>
      </c>
      <c r="B241" s="104" t="s">
        <v>739</v>
      </c>
      <c r="C241" s="146">
        <v>253.27838718000001</v>
      </c>
      <c r="D241" s="104">
        <v>6991</v>
      </c>
      <c r="F241" s="116">
        <f>IF($C$249=0,"",IF(C241="[Mark as ND1 if not relevant]","",C241/$C$249))</f>
        <v>0.14986477875106324</v>
      </c>
      <c r="G241" s="116">
        <f>IF($D$249=0,"",IF(D241="[Mark as ND1 if not relevant]","",D241/$D$249))</f>
        <v>0.27747568962095653</v>
      </c>
    </row>
    <row r="242" spans="1:7" x14ac:dyDescent="0.25">
      <c r="A242" s="104" t="s">
        <v>773</v>
      </c>
      <c r="B242" s="104" t="s">
        <v>741</v>
      </c>
      <c r="C242" s="146">
        <v>178.85492274999999</v>
      </c>
      <c r="D242" s="104">
        <v>2791</v>
      </c>
      <c r="F242" s="116">
        <f t="shared" ref="F242:F248" si="5">IF($C$249=0,"",IF(C242="[Mark as ND1 if not relevant]","",C242/$C$249))</f>
        <v>0.10582842746632834</v>
      </c>
      <c r="G242" s="116">
        <f t="shared" ref="G242:G248" si="6">IF($D$249=0,"",IF(D242="[Mark as ND1 if not relevant]","",D242/$D$249))</f>
        <v>0.11077594760865252</v>
      </c>
    </row>
    <row r="243" spans="1:7" x14ac:dyDescent="0.25">
      <c r="A243" s="104" t="s">
        <v>774</v>
      </c>
      <c r="B243" s="104" t="s">
        <v>743</v>
      </c>
      <c r="C243" s="146">
        <v>246.65976918999999</v>
      </c>
      <c r="D243" s="104">
        <v>3402</v>
      </c>
      <c r="F243" s="116">
        <f t="shared" si="5"/>
        <v>0.14594854360856671</v>
      </c>
      <c r="G243" s="116">
        <f t="shared" si="6"/>
        <v>0.13502679102996626</v>
      </c>
    </row>
    <row r="244" spans="1:7" x14ac:dyDescent="0.25">
      <c r="A244" s="104" t="s">
        <v>775</v>
      </c>
      <c r="B244" s="104" t="s">
        <v>745</v>
      </c>
      <c r="C244" s="146">
        <v>326.42487786999999</v>
      </c>
      <c r="D244" s="104">
        <v>4175</v>
      </c>
      <c r="F244" s="116">
        <f t="shared" si="5"/>
        <v>0.19314554489035099</v>
      </c>
      <c r="G244" s="116">
        <f t="shared" si="6"/>
        <v>0.16570748164318316</v>
      </c>
    </row>
    <row r="245" spans="1:7" x14ac:dyDescent="0.25">
      <c r="A245" s="104" t="s">
        <v>776</v>
      </c>
      <c r="B245" s="104" t="s">
        <v>747</v>
      </c>
      <c r="C245" s="146">
        <v>261.55127600999998</v>
      </c>
      <c r="D245" s="104">
        <v>3353</v>
      </c>
      <c r="F245" s="116">
        <f t="shared" si="5"/>
        <v>0.15475984566910617</v>
      </c>
      <c r="G245" s="116">
        <f t="shared" si="6"/>
        <v>0.13308196070648939</v>
      </c>
    </row>
    <row r="246" spans="1:7" x14ac:dyDescent="0.25">
      <c r="A246" s="104" t="s">
        <v>777</v>
      </c>
      <c r="B246" s="104" t="s">
        <v>749</v>
      </c>
      <c r="C246" s="146">
        <v>216.99348402999999</v>
      </c>
      <c r="D246" s="104">
        <v>2420</v>
      </c>
      <c r="F246" s="116">
        <f t="shared" si="5"/>
        <v>0.12839500770931245</v>
      </c>
      <c r="G246" s="116">
        <f t="shared" si="6"/>
        <v>9.6050803730898984E-2</v>
      </c>
    </row>
    <row r="247" spans="1:7" x14ac:dyDescent="0.25">
      <c r="A247" s="104" t="s">
        <v>778</v>
      </c>
      <c r="B247" s="104" t="s">
        <v>751</v>
      </c>
      <c r="C247" s="146">
        <v>186.70711544</v>
      </c>
      <c r="D247" s="104">
        <v>1793</v>
      </c>
      <c r="F247" s="116">
        <f t="shared" si="5"/>
        <v>0.11047456854966231</v>
      </c>
      <c r="G247" s="116">
        <f t="shared" si="6"/>
        <v>7.1164913673347888E-2</v>
      </c>
    </row>
    <row r="248" spans="1:7" x14ac:dyDescent="0.25">
      <c r="A248" s="104" t="s">
        <v>779</v>
      </c>
      <c r="B248" s="104" t="s">
        <v>753</v>
      </c>
      <c r="C248" s="146">
        <v>19.57628304</v>
      </c>
      <c r="D248" s="104">
        <v>270</v>
      </c>
      <c r="F248" s="116">
        <f t="shared" si="5"/>
        <v>1.1583283355609812E-2</v>
      </c>
      <c r="G248" s="116">
        <f t="shared" si="6"/>
        <v>1.071641198650526E-2</v>
      </c>
    </row>
    <row r="249" spans="1:7" x14ac:dyDescent="0.25">
      <c r="A249" s="104" t="s">
        <v>780</v>
      </c>
      <c r="B249" s="131" t="s">
        <v>103</v>
      </c>
      <c r="C249" s="146">
        <f>SUM(C241:C248)</f>
        <v>1690.0461155099999</v>
      </c>
      <c r="D249" s="104">
        <f>SUM(D241:D248)</f>
        <v>25195</v>
      </c>
      <c r="F249" s="297">
        <f>SUM(F241:F248)</f>
        <v>0.99999999999999989</v>
      </c>
      <c r="G249" s="297">
        <f>SUM(G241:G248)</f>
        <v>1</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7">
        <v>0.91120999999999996</v>
      </c>
      <c r="D260" s="358"/>
      <c r="E260" s="297"/>
      <c r="F260" s="297"/>
      <c r="G260" s="297"/>
    </row>
    <row r="261" spans="1:14" x14ac:dyDescent="0.25">
      <c r="A261" s="104" t="s">
        <v>793</v>
      </c>
      <c r="B261" s="104" t="s">
        <v>794</v>
      </c>
      <c r="C261" s="297">
        <v>5.6279999999999997E-2</v>
      </c>
      <c r="D261" s="358"/>
      <c r="E261" s="297"/>
      <c r="F261" s="297"/>
      <c r="G261" s="362"/>
    </row>
    <row r="262" spans="1:14" x14ac:dyDescent="0.25">
      <c r="A262" s="104" t="s">
        <v>795</v>
      </c>
      <c r="B262" s="104" t="s">
        <v>796</v>
      </c>
      <c r="C262" s="297">
        <v>3.2509999999999997E-2</v>
      </c>
      <c r="D262" s="358"/>
      <c r="E262" s="297"/>
      <c r="F262" s="297"/>
      <c r="G262" s="362"/>
    </row>
    <row r="263" spans="1:14" x14ac:dyDescent="0.25">
      <c r="A263" s="104" t="s">
        <v>797</v>
      </c>
      <c r="B263" s="123" t="s">
        <v>1152</v>
      </c>
      <c r="C263" s="297">
        <v>0</v>
      </c>
      <c r="D263" s="366"/>
      <c r="E263" s="366"/>
      <c r="F263" s="364"/>
      <c r="G263" s="364"/>
      <c r="H263" s="99"/>
      <c r="I263" s="104"/>
      <c r="J263" s="104"/>
      <c r="K263" s="104"/>
      <c r="L263" s="99"/>
      <c r="M263" s="99"/>
      <c r="N263" s="99"/>
    </row>
    <row r="264" spans="1:14" x14ac:dyDescent="0.25">
      <c r="A264" s="104" t="s">
        <v>1160</v>
      </c>
      <c r="B264" s="104" t="s">
        <v>101</v>
      </c>
      <c r="C264" s="297" t="s">
        <v>37</v>
      </c>
      <c r="D264" s="358"/>
      <c r="E264" s="297"/>
      <c r="F264" s="297"/>
      <c r="G264" s="362"/>
    </row>
    <row r="265" spans="1:14" outlineLevel="1" x14ac:dyDescent="0.25">
      <c r="A265" s="104" t="s">
        <v>798</v>
      </c>
      <c r="B265" s="119" t="s">
        <v>799</v>
      </c>
      <c r="C265" s="297"/>
      <c r="D265" s="358"/>
      <c r="E265" s="297"/>
      <c r="F265" s="297"/>
      <c r="G265" s="362"/>
    </row>
    <row r="266" spans="1:14" outlineLevel="1" x14ac:dyDescent="0.25">
      <c r="A266" s="104" t="s">
        <v>800</v>
      </c>
      <c r="B266" s="119" t="s">
        <v>801</v>
      </c>
      <c r="C266" s="367"/>
      <c r="D266" s="358"/>
      <c r="E266" s="297"/>
      <c r="F266" s="297"/>
      <c r="G266" s="362"/>
    </row>
    <row r="267" spans="1:14" outlineLevel="1" x14ac:dyDescent="0.25">
      <c r="A267" s="104" t="s">
        <v>802</v>
      </c>
      <c r="B267" s="119" t="s">
        <v>803</v>
      </c>
      <c r="C267" s="297"/>
      <c r="D267" s="358"/>
      <c r="E267" s="297"/>
      <c r="F267" s="297"/>
      <c r="G267" s="362"/>
    </row>
    <row r="268" spans="1:14" outlineLevel="1" x14ac:dyDescent="0.25">
      <c r="A268" s="104" t="s">
        <v>804</v>
      </c>
      <c r="B268" s="119" t="s">
        <v>805</v>
      </c>
      <c r="C268" s="297"/>
      <c r="D268" s="358"/>
      <c r="E268" s="297"/>
      <c r="F268" s="297"/>
      <c r="G268" s="362"/>
    </row>
    <row r="269" spans="1:14" outlineLevel="1" x14ac:dyDescent="0.25">
      <c r="A269" s="104" t="s">
        <v>806</v>
      </c>
      <c r="B269" s="119" t="s">
        <v>807</v>
      </c>
      <c r="C269" s="297"/>
      <c r="D269" s="358"/>
      <c r="E269" s="297"/>
      <c r="F269" s="297"/>
      <c r="G269" s="362"/>
    </row>
    <row r="270" spans="1:14" outlineLevel="1" x14ac:dyDescent="0.25">
      <c r="A270" s="104" t="s">
        <v>808</v>
      </c>
      <c r="B270" s="119" t="s">
        <v>105</v>
      </c>
      <c r="C270" s="297"/>
      <c r="D270" s="358"/>
      <c r="E270" s="297"/>
      <c r="F270" s="297"/>
      <c r="G270" s="362"/>
    </row>
    <row r="271" spans="1:14" outlineLevel="1" x14ac:dyDescent="0.25">
      <c r="A271" s="104" t="s">
        <v>809</v>
      </c>
      <c r="B271" s="119" t="s">
        <v>105</v>
      </c>
      <c r="C271" s="297"/>
      <c r="D271" s="358"/>
      <c r="E271" s="297"/>
      <c r="F271" s="297"/>
      <c r="G271" s="362"/>
    </row>
    <row r="272" spans="1:14" outlineLevel="1" x14ac:dyDescent="0.25">
      <c r="A272" s="104" t="s">
        <v>810</v>
      </c>
      <c r="B272" s="119" t="s">
        <v>105</v>
      </c>
      <c r="C272" s="297"/>
      <c r="D272" s="358"/>
      <c r="E272" s="297"/>
      <c r="F272" s="297"/>
      <c r="G272" s="362"/>
    </row>
    <row r="273" spans="1:7" outlineLevel="1" x14ac:dyDescent="0.25">
      <c r="A273" s="104" t="s">
        <v>811</v>
      </c>
      <c r="B273" s="119" t="s">
        <v>105</v>
      </c>
      <c r="C273" s="297"/>
      <c r="D273" s="358"/>
      <c r="E273" s="297"/>
      <c r="F273" s="297"/>
      <c r="G273" s="362"/>
    </row>
    <row r="274" spans="1:7" outlineLevel="1" x14ac:dyDescent="0.25">
      <c r="A274" s="104" t="s">
        <v>812</v>
      </c>
      <c r="B274" s="119" t="s">
        <v>105</v>
      </c>
      <c r="C274" s="297"/>
      <c r="D274" s="358"/>
      <c r="E274" s="297"/>
      <c r="F274" s="297"/>
      <c r="G274" s="362"/>
    </row>
    <row r="275" spans="1:7" outlineLevel="1" x14ac:dyDescent="0.25">
      <c r="A275" s="104" t="s">
        <v>813</v>
      </c>
      <c r="B275" s="119" t="s">
        <v>105</v>
      </c>
      <c r="C275" s="297"/>
      <c r="D275" s="358"/>
      <c r="E275" s="297"/>
      <c r="F275" s="297"/>
      <c r="G275" s="362"/>
    </row>
    <row r="276" spans="1:7" ht="15" customHeight="1" x14ac:dyDescent="0.25">
      <c r="A276" s="113"/>
      <c r="B276" s="114" t="s">
        <v>814</v>
      </c>
      <c r="C276" s="113" t="s">
        <v>530</v>
      </c>
      <c r="D276" s="113"/>
      <c r="E276" s="120"/>
      <c r="F276" s="113"/>
      <c r="G276" s="115"/>
    </row>
    <row r="277" spans="1:7" x14ac:dyDescent="0.25">
      <c r="A277" s="104" t="s">
        <v>7</v>
      </c>
      <c r="B277" s="104" t="s">
        <v>1153</v>
      </c>
      <c r="C277" s="134">
        <v>1</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7"/>
      <c r="E288" s="276"/>
      <c r="F288" s="368"/>
      <c r="G288" s="368"/>
    </row>
    <row r="289" spans="1:7" x14ac:dyDescent="0.25">
      <c r="A289" s="129"/>
      <c r="C289" s="146"/>
      <c r="D289" s="377"/>
      <c r="E289" s="276"/>
      <c r="F289" s="368"/>
      <c r="G289" s="368"/>
    </row>
    <row r="290" spans="1:7" x14ac:dyDescent="0.25">
      <c r="B290" s="104" t="s">
        <v>708</v>
      </c>
      <c r="C290" s="146"/>
      <c r="D290" s="377"/>
      <c r="E290" s="276"/>
      <c r="F290" s="368"/>
      <c r="G290" s="368"/>
    </row>
    <row r="291" spans="1:7" x14ac:dyDescent="0.2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25">
      <c r="A292" s="104" t="s">
        <v>828</v>
      </c>
      <c r="B292" s="123" t="s">
        <v>625</v>
      </c>
      <c r="C292" s="146">
        <v>0</v>
      </c>
      <c r="D292" s="360">
        <v>0</v>
      </c>
      <c r="E292" s="276"/>
      <c r="F292" s="277" t="str">
        <f t="shared" si="9"/>
        <v/>
      </c>
      <c r="G292" s="277" t="str">
        <f t="shared" si="10"/>
        <v/>
      </c>
    </row>
    <row r="293" spans="1:7" x14ac:dyDescent="0.25">
      <c r="A293" s="104" t="s">
        <v>829</v>
      </c>
      <c r="B293" s="123" t="s">
        <v>625</v>
      </c>
      <c r="C293" s="146">
        <v>0</v>
      </c>
      <c r="D293" s="360">
        <v>0</v>
      </c>
      <c r="E293" s="276"/>
      <c r="F293" s="277" t="str">
        <f t="shared" si="9"/>
        <v/>
      </c>
      <c r="G293" s="277" t="str">
        <f t="shared" si="10"/>
        <v/>
      </c>
    </row>
    <row r="294" spans="1:7" x14ac:dyDescent="0.25">
      <c r="A294" s="104" t="s">
        <v>830</v>
      </c>
      <c r="B294" s="123" t="s">
        <v>625</v>
      </c>
      <c r="C294" s="146">
        <v>0</v>
      </c>
      <c r="D294" s="360">
        <v>0</v>
      </c>
      <c r="E294" s="276"/>
      <c r="F294" s="277" t="str">
        <f t="shared" si="9"/>
        <v/>
      </c>
      <c r="G294" s="277" t="str">
        <f t="shared" si="10"/>
        <v/>
      </c>
    </row>
    <row r="295" spans="1:7" x14ac:dyDescent="0.25">
      <c r="A295" s="104" t="s">
        <v>831</v>
      </c>
      <c r="B295" s="123" t="s">
        <v>625</v>
      </c>
      <c r="C295" s="146">
        <v>0</v>
      </c>
      <c r="D295" s="360">
        <v>0</v>
      </c>
      <c r="E295" s="276"/>
      <c r="F295" s="277" t="str">
        <f t="shared" si="9"/>
        <v/>
      </c>
      <c r="G295" s="277" t="str">
        <f t="shared" si="10"/>
        <v/>
      </c>
    </row>
    <row r="296" spans="1:7" x14ac:dyDescent="0.25">
      <c r="A296" s="104" t="s">
        <v>832</v>
      </c>
      <c r="B296" s="123" t="s">
        <v>625</v>
      </c>
      <c r="C296" s="146">
        <v>0</v>
      </c>
      <c r="D296" s="360">
        <v>0</v>
      </c>
      <c r="E296" s="276"/>
      <c r="F296" s="277" t="str">
        <f t="shared" si="9"/>
        <v/>
      </c>
      <c r="G296" s="277" t="str">
        <f t="shared" si="10"/>
        <v/>
      </c>
    </row>
    <row r="297" spans="1:7" x14ac:dyDescent="0.25">
      <c r="A297" s="104" t="s">
        <v>833</v>
      </c>
      <c r="B297" s="123" t="s">
        <v>625</v>
      </c>
      <c r="C297" s="146">
        <v>0</v>
      </c>
      <c r="D297" s="360">
        <v>0</v>
      </c>
      <c r="E297" s="276"/>
      <c r="F297" s="277" t="str">
        <f t="shared" si="9"/>
        <v/>
      </c>
      <c r="G297" s="277" t="str">
        <f t="shared" si="10"/>
        <v/>
      </c>
    </row>
    <row r="298" spans="1:7" x14ac:dyDescent="0.25">
      <c r="A298" s="104" t="s">
        <v>834</v>
      </c>
      <c r="B298" s="123" t="s">
        <v>625</v>
      </c>
      <c r="C298" s="146">
        <v>0</v>
      </c>
      <c r="D298" s="360">
        <v>0</v>
      </c>
      <c r="E298" s="276"/>
      <c r="F298" s="277" t="str">
        <f t="shared" si="9"/>
        <v/>
      </c>
      <c r="G298" s="277" t="str">
        <f t="shared" si="10"/>
        <v/>
      </c>
    </row>
    <row r="299" spans="1:7" x14ac:dyDescent="0.25">
      <c r="A299" s="104" t="s">
        <v>835</v>
      </c>
      <c r="B299" s="123" t="s">
        <v>625</v>
      </c>
      <c r="C299" s="146">
        <v>0</v>
      </c>
      <c r="D299" s="360">
        <v>0</v>
      </c>
      <c r="E299" s="276"/>
      <c r="F299" s="277" t="str">
        <f t="shared" si="9"/>
        <v/>
      </c>
      <c r="G299" s="277" t="str">
        <f t="shared" si="10"/>
        <v/>
      </c>
    </row>
    <row r="300" spans="1:7" x14ac:dyDescent="0.25">
      <c r="A300" s="104" t="s">
        <v>836</v>
      </c>
      <c r="B300" s="123" t="s">
        <v>625</v>
      </c>
      <c r="C300" s="146">
        <v>0</v>
      </c>
      <c r="D300" s="360">
        <v>0</v>
      </c>
      <c r="E300" s="277"/>
      <c r="F300" s="277" t="str">
        <f t="shared" si="9"/>
        <v/>
      </c>
      <c r="G300" s="277" t="str">
        <f t="shared" si="10"/>
        <v/>
      </c>
    </row>
    <row r="301" spans="1:7" x14ac:dyDescent="0.25">
      <c r="A301" s="104" t="s">
        <v>837</v>
      </c>
      <c r="B301" s="123" t="s">
        <v>625</v>
      </c>
      <c r="C301" s="146">
        <v>0</v>
      </c>
      <c r="D301" s="360">
        <v>0</v>
      </c>
      <c r="E301" s="277"/>
      <c r="F301" s="277" t="str">
        <f t="shared" si="9"/>
        <v/>
      </c>
      <c r="G301" s="277" t="str">
        <f t="shared" si="10"/>
        <v/>
      </c>
    </row>
    <row r="302" spans="1:7" x14ac:dyDescent="0.25">
      <c r="A302" s="104" t="s">
        <v>838</v>
      </c>
      <c r="B302" s="123" t="s">
        <v>625</v>
      </c>
      <c r="C302" s="146">
        <v>0</v>
      </c>
      <c r="D302" s="360">
        <v>0</v>
      </c>
      <c r="E302" s="277"/>
      <c r="F302" s="277" t="str">
        <f t="shared" si="9"/>
        <v/>
      </c>
      <c r="G302" s="277" t="str">
        <f t="shared" si="10"/>
        <v/>
      </c>
    </row>
    <row r="303" spans="1:7" x14ac:dyDescent="0.25">
      <c r="A303" s="104" t="s">
        <v>839</v>
      </c>
      <c r="B303" s="123" t="s">
        <v>625</v>
      </c>
      <c r="C303" s="146">
        <v>0</v>
      </c>
      <c r="D303" s="360">
        <v>0</v>
      </c>
      <c r="E303" s="277"/>
      <c r="F303" s="277" t="str">
        <f t="shared" si="9"/>
        <v/>
      </c>
      <c r="G303" s="277" t="str">
        <f t="shared" si="10"/>
        <v/>
      </c>
    </row>
    <row r="304" spans="1:7" x14ac:dyDescent="0.25">
      <c r="A304" s="104" t="s">
        <v>840</v>
      </c>
      <c r="B304" s="123" t="s">
        <v>625</v>
      </c>
      <c r="C304" s="146">
        <v>0</v>
      </c>
      <c r="D304" s="360">
        <v>0</v>
      </c>
      <c r="E304" s="277"/>
      <c r="F304" s="277" t="str">
        <f t="shared" si="9"/>
        <v/>
      </c>
      <c r="G304" s="277" t="str">
        <f t="shared" si="10"/>
        <v/>
      </c>
    </row>
    <row r="305" spans="1:7" x14ac:dyDescent="0.25">
      <c r="A305" s="104" t="s">
        <v>841</v>
      </c>
      <c r="B305" s="123" t="s">
        <v>625</v>
      </c>
      <c r="C305" s="146">
        <v>0</v>
      </c>
      <c r="D305" s="360">
        <v>0</v>
      </c>
      <c r="E305" s="277"/>
      <c r="F305" s="277" t="str">
        <f t="shared" si="9"/>
        <v/>
      </c>
      <c r="G305" s="277" t="str">
        <f t="shared" si="10"/>
        <v/>
      </c>
    </row>
    <row r="306" spans="1:7" x14ac:dyDescent="0.25">
      <c r="A306" s="104" t="s">
        <v>842</v>
      </c>
      <c r="B306" s="123" t="s">
        <v>625</v>
      </c>
      <c r="C306" s="146">
        <v>0</v>
      </c>
      <c r="D306" s="360">
        <v>0</v>
      </c>
      <c r="E306" s="146"/>
      <c r="F306" s="277" t="str">
        <f t="shared" si="9"/>
        <v/>
      </c>
      <c r="G306" s="277" t="str">
        <f t="shared" si="10"/>
        <v/>
      </c>
    </row>
    <row r="307" spans="1:7" x14ac:dyDescent="0.25">
      <c r="A307" s="104" t="s">
        <v>843</v>
      </c>
      <c r="B307" s="123" t="s">
        <v>625</v>
      </c>
      <c r="C307" s="146">
        <v>0</v>
      </c>
      <c r="D307" s="360">
        <v>0</v>
      </c>
      <c r="E307" s="369"/>
      <c r="F307" s="277" t="str">
        <f t="shared" si="9"/>
        <v/>
      </c>
      <c r="G307" s="277" t="str">
        <f t="shared" si="10"/>
        <v/>
      </c>
    </row>
    <row r="308" spans="1:7" x14ac:dyDescent="0.25">
      <c r="A308" s="104" t="s">
        <v>844</v>
      </c>
      <c r="B308" s="123" t="s">
        <v>625</v>
      </c>
      <c r="C308" s="146">
        <v>0</v>
      </c>
      <c r="D308" s="360">
        <v>0</v>
      </c>
      <c r="E308" s="369"/>
      <c r="F308" s="277" t="str">
        <f t="shared" si="9"/>
        <v/>
      </c>
      <c r="G308" s="277" t="str">
        <f t="shared" si="10"/>
        <v/>
      </c>
    </row>
    <row r="309" spans="1:7" x14ac:dyDescent="0.25">
      <c r="A309" s="104" t="s">
        <v>845</v>
      </c>
      <c r="B309" s="123" t="s">
        <v>625</v>
      </c>
      <c r="C309" s="146">
        <v>0</v>
      </c>
      <c r="D309" s="360">
        <v>0</v>
      </c>
      <c r="E309" s="369"/>
      <c r="F309" s="277" t="str">
        <f t="shared" si="9"/>
        <v/>
      </c>
      <c r="G309" s="277" t="str">
        <f t="shared" si="10"/>
        <v/>
      </c>
    </row>
    <row r="310" spans="1:7" x14ac:dyDescent="0.25">
      <c r="A310" s="104" t="s">
        <v>846</v>
      </c>
      <c r="B310" s="123" t="s">
        <v>625</v>
      </c>
      <c r="C310" s="146">
        <v>0</v>
      </c>
      <c r="D310" s="360">
        <v>0</v>
      </c>
      <c r="E310" s="369"/>
      <c r="F310" s="277" t="str">
        <f t="shared" si="9"/>
        <v/>
      </c>
      <c r="G310" s="277" t="str">
        <f t="shared" si="10"/>
        <v/>
      </c>
    </row>
    <row r="311" spans="1:7" x14ac:dyDescent="0.25">
      <c r="A311" s="104" t="s">
        <v>847</v>
      </c>
      <c r="B311" s="123" t="s">
        <v>625</v>
      </c>
      <c r="C311" s="146">
        <v>0</v>
      </c>
      <c r="D311" s="360">
        <v>0</v>
      </c>
      <c r="E311" s="369"/>
      <c r="F311" s="277" t="str">
        <f t="shared" si="9"/>
        <v/>
      </c>
      <c r="G311" s="277" t="str">
        <f t="shared" si="10"/>
        <v/>
      </c>
    </row>
    <row r="312" spans="1:7" x14ac:dyDescent="0.25">
      <c r="A312" s="104" t="s">
        <v>848</v>
      </c>
      <c r="B312" s="123" t="s">
        <v>625</v>
      </c>
      <c r="C312" s="146">
        <v>0</v>
      </c>
      <c r="D312" s="360">
        <v>0</v>
      </c>
      <c r="E312" s="369"/>
      <c r="F312" s="277" t="str">
        <f t="shared" si="9"/>
        <v/>
      </c>
      <c r="G312" s="277" t="str">
        <f t="shared" si="10"/>
        <v/>
      </c>
    </row>
    <row r="313" spans="1:7" x14ac:dyDescent="0.25">
      <c r="A313" s="104" t="s">
        <v>849</v>
      </c>
      <c r="B313" s="123" t="s">
        <v>625</v>
      </c>
      <c r="C313" s="146">
        <v>0</v>
      </c>
      <c r="D313" s="360">
        <v>0</v>
      </c>
      <c r="E313" s="369"/>
      <c r="F313" s="277" t="str">
        <f t="shared" si="9"/>
        <v/>
      </c>
      <c r="G313" s="277" t="str">
        <f t="shared" si="10"/>
        <v/>
      </c>
    </row>
    <row r="314" spans="1:7" x14ac:dyDescent="0.25">
      <c r="A314" s="104" t="s">
        <v>850</v>
      </c>
      <c r="B314" s="123" t="s">
        <v>625</v>
      </c>
      <c r="C314" s="146">
        <v>0</v>
      </c>
      <c r="D314" s="360">
        <v>0</v>
      </c>
      <c r="E314" s="369"/>
      <c r="F314" s="277" t="str">
        <f t="shared" si="9"/>
        <v/>
      </c>
      <c r="G314" s="277" t="str">
        <f t="shared" si="10"/>
        <v/>
      </c>
    </row>
    <row r="315" spans="1:7" x14ac:dyDescent="0.25">
      <c r="A315" s="104" t="s">
        <v>851</v>
      </c>
      <c r="B315" s="131" t="s">
        <v>103</v>
      </c>
      <c r="C315" s="277">
        <f>SUM(C291:C314)</f>
        <v>0</v>
      </c>
      <c r="D315" s="378">
        <f>SUM(D291:D314)</f>
        <v>0</v>
      </c>
      <c r="E315" s="369"/>
      <c r="F315" s="370">
        <f>SUM(F291:F314)</f>
        <v>0</v>
      </c>
      <c r="G315" s="370">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8"/>
      <c r="G317" s="358"/>
    </row>
    <row r="318" spans="1:7" x14ac:dyDescent="0.25">
      <c r="F318" s="358"/>
      <c r="G318" s="358"/>
    </row>
    <row r="319" spans="1:7" x14ac:dyDescent="0.25">
      <c r="B319" s="123" t="s">
        <v>737</v>
      </c>
      <c r="F319" s="358"/>
      <c r="G319" s="358"/>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7">
        <f>SUM(F320:F327)</f>
        <v>0</v>
      </c>
      <c r="G328" s="297">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7"/>
      <c r="G337" s="297"/>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7" t="s">
        <v>973</v>
      </c>
      <c r="F339" s="358"/>
      <c r="G339" s="358"/>
    </row>
    <row r="340" spans="1:7" x14ac:dyDescent="0.25">
      <c r="F340" s="358"/>
      <c r="G340" s="358"/>
    </row>
    <row r="341" spans="1:7" x14ac:dyDescent="0.25">
      <c r="B341" s="123" t="s">
        <v>737</v>
      </c>
      <c r="F341" s="358"/>
      <c r="G341" s="358"/>
    </row>
    <row r="342" spans="1:7" x14ac:dyDescent="0.2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9" t="s">
        <v>973</v>
      </c>
      <c r="D344" s="134" t="s">
        <v>973</v>
      </c>
      <c r="F344" s="116" t="str">
        <f t="shared" si="13"/>
        <v/>
      </c>
      <c r="G344" s="116" t="str">
        <f t="shared" si="14"/>
        <v/>
      </c>
    </row>
    <row r="345" spans="1:7" x14ac:dyDescent="0.25">
      <c r="A345" s="104" t="s">
        <v>877</v>
      </c>
      <c r="B345" s="104" t="s">
        <v>745</v>
      </c>
      <c r="C345" s="369" t="s">
        <v>973</v>
      </c>
      <c r="D345" s="134" t="s">
        <v>973</v>
      </c>
      <c r="F345" s="116" t="str">
        <f t="shared" si="13"/>
        <v/>
      </c>
      <c r="G345" s="116" t="str">
        <f t="shared" si="14"/>
        <v/>
      </c>
    </row>
    <row r="346" spans="1:7" x14ac:dyDescent="0.25">
      <c r="A346" s="104" t="s">
        <v>878</v>
      </c>
      <c r="B346" s="104" t="s">
        <v>747</v>
      </c>
      <c r="C346" s="369" t="s">
        <v>973</v>
      </c>
      <c r="D346" s="134" t="s">
        <v>973</v>
      </c>
      <c r="F346" s="116" t="str">
        <f t="shared" si="13"/>
        <v/>
      </c>
      <c r="G346" s="116" t="str">
        <f t="shared" si="14"/>
        <v/>
      </c>
    </row>
    <row r="347" spans="1:7" x14ac:dyDescent="0.25">
      <c r="A347" s="104" t="s">
        <v>879</v>
      </c>
      <c r="B347" s="104" t="s">
        <v>749</v>
      </c>
      <c r="C347" s="369" t="s">
        <v>973</v>
      </c>
      <c r="D347" s="134" t="s">
        <v>973</v>
      </c>
      <c r="F347" s="116" t="str">
        <f t="shared" si="13"/>
        <v/>
      </c>
      <c r="G347" s="116" t="str">
        <f t="shared" si="14"/>
        <v/>
      </c>
    </row>
    <row r="348" spans="1:7" x14ac:dyDescent="0.25">
      <c r="A348" s="104" t="s">
        <v>880</v>
      </c>
      <c r="B348" s="104" t="s">
        <v>751</v>
      </c>
      <c r="C348" s="369" t="s">
        <v>973</v>
      </c>
      <c r="D348" s="134" t="s">
        <v>973</v>
      </c>
      <c r="F348" s="116" t="str">
        <f t="shared" si="13"/>
        <v/>
      </c>
      <c r="G348" s="116" t="str">
        <f t="shared" si="14"/>
        <v/>
      </c>
    </row>
    <row r="349" spans="1:7" x14ac:dyDescent="0.25">
      <c r="A349" s="104" t="s">
        <v>881</v>
      </c>
      <c r="B349" s="104" t="s">
        <v>753</v>
      </c>
      <c r="C349" s="369" t="s">
        <v>973</v>
      </c>
      <c r="D349" s="134" t="s">
        <v>973</v>
      </c>
      <c r="F349" s="116" t="str">
        <f t="shared" si="13"/>
        <v/>
      </c>
      <c r="G349" s="116" t="str">
        <f t="shared" si="14"/>
        <v/>
      </c>
    </row>
    <row r="350" spans="1:7" x14ac:dyDescent="0.25">
      <c r="A350" s="104" t="s">
        <v>882</v>
      </c>
      <c r="B350" s="131" t="s">
        <v>103</v>
      </c>
      <c r="C350" s="146">
        <f>SUM(C342:C349)</f>
        <v>0</v>
      </c>
      <c r="D350" s="104">
        <f>SUM(D342:D349)</f>
        <v>0</v>
      </c>
      <c r="F350" s="297">
        <f>SUM(F342:F349)</f>
        <v>0</v>
      </c>
      <c r="G350" s="297">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7"/>
    </row>
    <row r="360" spans="1:7" ht="15" customHeight="1" x14ac:dyDescent="0.25">
      <c r="A360" s="113"/>
      <c r="B360" s="114" t="s">
        <v>892</v>
      </c>
      <c r="C360" s="113" t="s">
        <v>893</v>
      </c>
      <c r="D360" s="113"/>
      <c r="E360" s="113"/>
      <c r="F360" s="113"/>
      <c r="G360" s="115"/>
    </row>
    <row r="361" spans="1:7" x14ac:dyDescent="0.25">
      <c r="A361" s="104" t="s">
        <v>894</v>
      </c>
      <c r="B361" s="123" t="s">
        <v>895</v>
      </c>
      <c r="C361" s="297">
        <v>0</v>
      </c>
      <c r="G361" s="104"/>
    </row>
    <row r="362" spans="1:7" x14ac:dyDescent="0.25">
      <c r="A362" s="104" t="s">
        <v>896</v>
      </c>
      <c r="B362" s="123" t="s">
        <v>897</v>
      </c>
      <c r="C362" s="297">
        <v>0</v>
      </c>
      <c r="G362" s="104"/>
    </row>
    <row r="363" spans="1:7" x14ac:dyDescent="0.25">
      <c r="A363" s="104" t="s">
        <v>898</v>
      </c>
      <c r="B363" s="123" t="s">
        <v>899</v>
      </c>
      <c r="C363" s="297">
        <v>0</v>
      </c>
      <c r="G363" s="104"/>
    </row>
    <row r="364" spans="1:7" x14ac:dyDescent="0.25">
      <c r="A364" s="104" t="s">
        <v>900</v>
      </c>
      <c r="B364" s="123" t="s">
        <v>901</v>
      </c>
      <c r="C364" s="297">
        <v>0</v>
      </c>
      <c r="G364" s="104"/>
    </row>
    <row r="365" spans="1:7" x14ac:dyDescent="0.25">
      <c r="A365" s="104" t="s">
        <v>902</v>
      </c>
      <c r="B365" s="123" t="s">
        <v>903</v>
      </c>
      <c r="C365" s="297">
        <v>0</v>
      </c>
      <c r="G365" s="104"/>
    </row>
    <row r="366" spans="1:7" x14ac:dyDescent="0.25">
      <c r="A366" s="104" t="s">
        <v>904</v>
      </c>
      <c r="B366" s="123" t="s">
        <v>905</v>
      </c>
      <c r="C366" s="297">
        <v>0</v>
      </c>
      <c r="G366" s="104"/>
    </row>
    <row r="367" spans="1:7" x14ac:dyDescent="0.25">
      <c r="A367" s="104" t="s">
        <v>906</v>
      </c>
      <c r="B367" s="123" t="s">
        <v>907</v>
      </c>
      <c r="C367" s="297">
        <v>0</v>
      </c>
      <c r="G367" s="104"/>
    </row>
    <row r="368" spans="1:7" x14ac:dyDescent="0.25">
      <c r="A368" s="104" t="s">
        <v>908</v>
      </c>
      <c r="B368" s="123" t="s">
        <v>909</v>
      </c>
      <c r="C368" s="297">
        <v>0</v>
      </c>
      <c r="G368" s="104"/>
    </row>
    <row r="369" spans="1:7" x14ac:dyDescent="0.25">
      <c r="A369" s="104" t="s">
        <v>910</v>
      </c>
      <c r="B369" s="123" t="s">
        <v>911</v>
      </c>
      <c r="C369" s="297">
        <v>0</v>
      </c>
      <c r="G369" s="104"/>
    </row>
    <row r="370" spans="1:7" x14ac:dyDescent="0.25">
      <c r="A370" s="104" t="s">
        <v>912</v>
      </c>
      <c r="B370" s="123" t="s">
        <v>101</v>
      </c>
      <c r="C370" s="297">
        <v>0</v>
      </c>
      <c r="G370" s="104"/>
    </row>
    <row r="371" spans="1:7" outlineLevel="1" x14ac:dyDescent="0.25">
      <c r="A371" s="104" t="s">
        <v>913</v>
      </c>
      <c r="B371" s="119" t="s">
        <v>914</v>
      </c>
      <c r="C371" s="297"/>
      <c r="G371" s="104"/>
    </row>
    <row r="372" spans="1:7" outlineLevel="1" x14ac:dyDescent="0.25">
      <c r="A372" s="104" t="s">
        <v>915</v>
      </c>
      <c r="B372" s="119" t="s">
        <v>105</v>
      </c>
      <c r="C372" s="297"/>
      <c r="G372" s="104"/>
    </row>
    <row r="373" spans="1:7" outlineLevel="1" x14ac:dyDescent="0.25">
      <c r="A373" s="104" t="s">
        <v>916</v>
      </c>
      <c r="B373" s="119" t="s">
        <v>105</v>
      </c>
      <c r="C373" s="297"/>
      <c r="G373" s="104"/>
    </row>
    <row r="374" spans="1:7" outlineLevel="1" x14ac:dyDescent="0.25">
      <c r="A374" s="104" t="s">
        <v>917</v>
      </c>
      <c r="B374" s="119" t="s">
        <v>105</v>
      </c>
      <c r="C374" s="297"/>
      <c r="G374" s="104"/>
    </row>
    <row r="375" spans="1:7" outlineLevel="1" x14ac:dyDescent="0.25">
      <c r="A375" s="104" t="s">
        <v>918</v>
      </c>
      <c r="B375" s="119" t="s">
        <v>105</v>
      </c>
      <c r="C375" s="297"/>
      <c r="G375" s="104"/>
    </row>
    <row r="376" spans="1:7" outlineLevel="1" x14ac:dyDescent="0.25">
      <c r="A376" s="104" t="s">
        <v>919</v>
      </c>
      <c r="B376" s="119" t="s">
        <v>105</v>
      </c>
      <c r="C376" s="297"/>
      <c r="G376" s="104"/>
    </row>
    <row r="377" spans="1:7" outlineLevel="1" x14ac:dyDescent="0.25">
      <c r="A377" s="104" t="s">
        <v>920</v>
      </c>
      <c r="B377" s="119" t="s">
        <v>105</v>
      </c>
      <c r="C377" s="297"/>
      <c r="G377" s="104"/>
    </row>
    <row r="378" spans="1:7" outlineLevel="1" x14ac:dyDescent="0.25">
      <c r="A378" s="104" t="s">
        <v>921</v>
      </c>
      <c r="B378" s="119" t="s">
        <v>105</v>
      </c>
      <c r="C378" s="297"/>
      <c r="G378" s="104"/>
    </row>
    <row r="379" spans="1:7" outlineLevel="1" x14ac:dyDescent="0.25">
      <c r="A379" s="104" t="s">
        <v>922</v>
      </c>
      <c r="B379" s="119" t="s">
        <v>105</v>
      </c>
      <c r="C379" s="297"/>
      <c r="G379" s="104"/>
    </row>
    <row r="380" spans="1:7" outlineLevel="1" x14ac:dyDescent="0.25">
      <c r="A380" s="104" t="s">
        <v>923</v>
      </c>
      <c r="B380" s="119" t="s">
        <v>105</v>
      </c>
      <c r="C380" s="297"/>
      <c r="G380" s="104"/>
    </row>
    <row r="381" spans="1:7" outlineLevel="1" x14ac:dyDescent="0.25">
      <c r="A381" s="104" t="s">
        <v>924</v>
      </c>
      <c r="B381" s="119" t="s">
        <v>105</v>
      </c>
      <c r="C381" s="297"/>
      <c r="G381" s="104"/>
    </row>
    <row r="382" spans="1:7" outlineLevel="1" x14ac:dyDescent="0.25">
      <c r="A382" s="104" t="s">
        <v>925</v>
      </c>
      <c r="B382" s="119" t="s">
        <v>105</v>
      </c>
      <c r="C382" s="297"/>
    </row>
    <row r="383" spans="1:7" outlineLevel="1" x14ac:dyDescent="0.25">
      <c r="A383" s="104" t="s">
        <v>926</v>
      </c>
      <c r="B383" s="119" t="s">
        <v>105</v>
      </c>
      <c r="C383" s="297"/>
    </row>
    <row r="384" spans="1:7" outlineLevel="1" x14ac:dyDescent="0.25">
      <c r="A384" s="104" t="s">
        <v>927</v>
      </c>
      <c r="B384" s="119" t="s">
        <v>105</v>
      </c>
      <c r="C384" s="297"/>
    </row>
    <row r="385" spans="1:3" outlineLevel="1" x14ac:dyDescent="0.25">
      <c r="A385" s="104" t="s">
        <v>928</v>
      </c>
      <c r="B385" s="119" t="s">
        <v>105</v>
      </c>
      <c r="C385" s="297"/>
    </row>
    <row r="386" spans="1:3" outlineLevel="1" x14ac:dyDescent="0.25">
      <c r="A386" s="104" t="s">
        <v>929</v>
      </c>
      <c r="B386" s="119" t="s">
        <v>105</v>
      </c>
      <c r="C386" s="297"/>
    </row>
    <row r="387" spans="1:3" outlineLevel="1" x14ac:dyDescent="0.25">
      <c r="A387" s="104" t="s">
        <v>930</v>
      </c>
      <c r="B387" s="119" t="s">
        <v>105</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8" t="s">
        <v>1494</v>
      </c>
    </row>
    <row r="15" spans="1:13" x14ac:dyDescent="0.25">
      <c r="A15" s="1" t="s">
        <v>955</v>
      </c>
      <c r="B15" s="39" t="s">
        <v>956</v>
      </c>
      <c r="C15" s="279" t="s">
        <v>1495</v>
      </c>
    </row>
    <row r="16" spans="1:13" ht="210" x14ac:dyDescent="0.25">
      <c r="A16" s="1" t="s">
        <v>957</v>
      </c>
      <c r="B16" s="43" t="s">
        <v>958</v>
      </c>
      <c r="C16" s="279" t="s">
        <v>1496</v>
      </c>
    </row>
    <row r="17" spans="1:3" ht="30" customHeight="1" x14ac:dyDescent="0.25">
      <c r="A17" s="1" t="s">
        <v>959</v>
      </c>
      <c r="B17" s="43" t="s">
        <v>960</v>
      </c>
      <c r="C17" s="104" t="s">
        <v>1497</v>
      </c>
    </row>
    <row r="18" spans="1:3" ht="30" x14ac:dyDescent="0.25">
      <c r="A18" s="1" t="s">
        <v>961</v>
      </c>
      <c r="B18" s="43" t="s">
        <v>962</v>
      </c>
      <c r="C18" s="279"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1482</v>
      </c>
      <c r="C4" s="204" t="s">
        <v>1484</v>
      </c>
      <c r="D4" s="204"/>
      <c r="E4" s="203"/>
      <c r="F4" s="151"/>
      <c r="G4" s="151"/>
      <c r="H4" s="274"/>
      <c r="I4" s="203"/>
      <c r="J4" s="151"/>
      <c r="K4" s="151"/>
      <c r="L4" s="151"/>
      <c r="M4" s="151"/>
      <c r="N4" s="151"/>
      <c r="O4" s="151"/>
      <c r="P4" s="151"/>
    </row>
    <row r="5" spans="1:16" x14ac:dyDescent="0.25">
      <c r="A5" s="151"/>
      <c r="B5" s="223" t="s">
        <v>1481</v>
      </c>
      <c r="C5" s="178" t="s">
        <v>1484</v>
      </c>
      <c r="D5" s="178"/>
      <c r="E5" s="273"/>
      <c r="F5" s="151"/>
      <c r="G5" s="151"/>
      <c r="H5" s="389" t="s">
        <v>1513</v>
      </c>
      <c r="I5" s="390"/>
      <c r="J5" s="151"/>
      <c r="K5" s="151"/>
      <c r="L5" s="151"/>
      <c r="M5" s="151"/>
      <c r="N5" s="151"/>
      <c r="O5" s="151"/>
      <c r="P5" s="151"/>
    </row>
    <row r="6" spans="1:16" x14ac:dyDescent="0.25">
      <c r="A6" s="151"/>
      <c r="B6" s="223" t="s">
        <v>1509</v>
      </c>
      <c r="C6" s="178" t="s">
        <v>1514</v>
      </c>
      <c r="D6" s="178"/>
      <c r="E6" s="273"/>
      <c r="F6" s="151"/>
      <c r="G6" s="151"/>
      <c r="H6" s="389"/>
      <c r="I6" s="390"/>
      <c r="J6" s="151"/>
      <c r="K6" s="151"/>
      <c r="L6" s="151"/>
      <c r="M6" s="151"/>
      <c r="N6" s="151"/>
      <c r="O6" s="151"/>
      <c r="P6" s="151"/>
    </row>
    <row r="7" spans="1:16" ht="15.75" thickBot="1" x14ac:dyDescent="0.3">
      <c r="A7" s="151"/>
      <c r="B7" s="223" t="s">
        <v>1480</v>
      </c>
      <c r="C7" s="178" t="s">
        <v>1515</v>
      </c>
      <c r="D7" s="178"/>
      <c r="E7" s="273"/>
      <c r="F7" s="151"/>
      <c r="G7" s="151"/>
      <c r="H7" s="391"/>
      <c r="I7" s="392"/>
      <c r="J7" s="151"/>
      <c r="K7" s="151"/>
      <c r="L7" s="151"/>
      <c r="M7" s="151"/>
      <c r="N7" s="151"/>
      <c r="O7" s="151"/>
      <c r="P7" s="151"/>
    </row>
    <row r="8" spans="1:16" ht="15.75" thickBot="1" x14ac:dyDescent="0.3">
      <c r="A8" s="151"/>
      <c r="B8" s="199" t="s">
        <v>1479</v>
      </c>
      <c r="C8" s="393">
        <v>44377</v>
      </c>
      <c r="D8" s="394"/>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4" t="s">
        <v>1476</v>
      </c>
      <c r="C11" s="204" t="s">
        <v>1516</v>
      </c>
      <c r="D11" s="204"/>
      <c r="E11" s="203"/>
      <c r="F11" s="151"/>
      <c r="G11" s="151"/>
      <c r="H11" s="151"/>
      <c r="I11" s="151"/>
      <c r="J11" s="151"/>
      <c r="K11" s="151"/>
      <c r="L11" s="151"/>
      <c r="M11" s="151"/>
      <c r="N11" s="151"/>
      <c r="O11" s="151"/>
      <c r="P11" s="151"/>
    </row>
    <row r="12" spans="1:16" x14ac:dyDescent="0.25">
      <c r="A12" s="151"/>
      <c r="B12" s="223" t="s">
        <v>1475</v>
      </c>
      <c r="C12" s="178"/>
      <c r="D12" s="178"/>
      <c r="E12" s="273"/>
      <c r="F12" s="151"/>
      <c r="G12" s="151"/>
      <c r="H12" s="151"/>
      <c r="I12" s="151"/>
      <c r="J12" s="151"/>
      <c r="K12" s="151"/>
      <c r="L12" s="151"/>
      <c r="M12" s="151"/>
      <c r="N12" s="151"/>
      <c r="O12" s="151"/>
      <c r="P12" s="151"/>
    </row>
    <row r="13" spans="1:16" ht="15.75" thickBot="1" x14ac:dyDescent="0.3">
      <c r="A13" s="151"/>
      <c r="B13" s="199" t="s">
        <v>1474</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1473</v>
      </c>
      <c r="C17" s="271"/>
      <c r="D17" s="271"/>
      <c r="E17" s="271"/>
      <c r="F17" s="271"/>
      <c r="G17" s="271"/>
      <c r="H17" s="270"/>
      <c r="I17" s="151"/>
      <c r="J17" s="151"/>
      <c r="K17" s="151"/>
      <c r="L17" s="151"/>
      <c r="M17" s="151"/>
      <c r="N17" s="151"/>
      <c r="O17" s="151"/>
      <c r="P17" s="151"/>
    </row>
    <row r="18" spans="1:16" x14ac:dyDescent="0.2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2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2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25">
      <c r="A21" s="151"/>
      <c r="B21" s="300" t="s">
        <v>1520</v>
      </c>
      <c r="C21" s="303">
        <v>250</v>
      </c>
      <c r="D21" s="266" t="s">
        <v>169</v>
      </c>
      <c r="E21" s="265">
        <v>43922</v>
      </c>
      <c r="F21" s="265">
        <v>45022</v>
      </c>
      <c r="G21" s="264">
        <v>1.25E-3</v>
      </c>
      <c r="H21" s="298" t="s">
        <v>1518</v>
      </c>
      <c r="I21" s="151"/>
      <c r="J21" s="151"/>
      <c r="K21" s="151"/>
      <c r="L21" s="151"/>
      <c r="M21" s="151"/>
      <c r="N21" s="151"/>
      <c r="O21" s="151"/>
      <c r="P21" s="151"/>
    </row>
    <row r="22" spans="1:16" x14ac:dyDescent="0.25">
      <c r="A22" s="151"/>
      <c r="B22" s="300" t="s">
        <v>1521</v>
      </c>
      <c r="C22" s="303">
        <v>400</v>
      </c>
      <c r="D22" s="266" t="s">
        <v>169</v>
      </c>
      <c r="E22" s="265">
        <v>44153</v>
      </c>
      <c r="F22" s="265">
        <v>46716</v>
      </c>
      <c r="G22" s="264">
        <v>1E-4</v>
      </c>
      <c r="H22" s="298" t="s">
        <v>1518</v>
      </c>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1466</v>
      </c>
      <c r="D27" s="151"/>
      <c r="E27" s="151"/>
      <c r="F27" s="151"/>
      <c r="G27" s="258"/>
      <c r="H27" s="151"/>
      <c r="I27" s="151"/>
      <c r="J27" s="151"/>
      <c r="K27" s="151"/>
      <c r="L27" s="151"/>
      <c r="M27" s="151"/>
      <c r="N27" s="151"/>
      <c r="O27" s="151"/>
      <c r="P27" s="151"/>
    </row>
    <row r="28" spans="1:16" x14ac:dyDescent="0.25">
      <c r="A28" s="151"/>
      <c r="B28" s="223" t="s">
        <v>1465</v>
      </c>
      <c r="C28" s="305"/>
      <c r="D28" s="151"/>
      <c r="E28" s="151"/>
      <c r="F28" s="151"/>
      <c r="G28" s="151"/>
      <c r="H28" s="151"/>
      <c r="I28" s="151"/>
      <c r="J28" s="151"/>
      <c r="K28" s="151"/>
      <c r="L28" s="151"/>
      <c r="M28" s="151"/>
      <c r="N28" s="151"/>
      <c r="O28" s="151"/>
      <c r="P28" s="151"/>
    </row>
    <row r="29" spans="1:16" x14ac:dyDescent="0.25">
      <c r="A29" s="151"/>
      <c r="B29" s="202" t="s">
        <v>1464</v>
      </c>
      <c r="C29" s="306">
        <v>1300</v>
      </c>
      <c r="D29" s="151"/>
      <c r="E29" s="151"/>
      <c r="F29" s="151"/>
      <c r="G29" s="151"/>
      <c r="H29" s="151"/>
      <c r="I29" s="151"/>
      <c r="J29" s="151"/>
      <c r="K29" s="151"/>
      <c r="L29" s="151"/>
      <c r="M29" s="151"/>
      <c r="N29" s="151"/>
      <c r="O29" s="151"/>
      <c r="P29" s="151"/>
    </row>
    <row r="30" spans="1:16" ht="15.75" thickBot="1" x14ac:dyDescent="0.3">
      <c r="A30" s="151"/>
      <c r="B30" s="199" t="s">
        <v>1463</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1462</v>
      </c>
      <c r="C32" s="256">
        <f>YEAR(C8)-1</f>
        <v>2020</v>
      </c>
      <c r="D32" s="256">
        <f>YEAR(C8)</f>
        <v>2021</v>
      </c>
      <c r="E32" s="256">
        <f>YEAR(C8)+1</f>
        <v>2022</v>
      </c>
      <c r="F32" s="256">
        <f>YEAR(C8)+2</f>
        <v>2023</v>
      </c>
      <c r="G32" s="256">
        <f>YEAR(C8)+3</f>
        <v>2024</v>
      </c>
      <c r="H32" s="256">
        <f>YEAR(C8)+4</f>
        <v>2025</v>
      </c>
      <c r="I32" s="256">
        <f>YEAR(C8)+5</f>
        <v>2026</v>
      </c>
      <c r="J32" s="256">
        <f>YEAR(C8)+6</f>
        <v>2027</v>
      </c>
      <c r="K32" s="256">
        <f>YEAR(C8)+7</f>
        <v>2028</v>
      </c>
      <c r="L32" s="256">
        <f>YEAR(C8)+8</f>
        <v>2029</v>
      </c>
      <c r="M32" s="255" t="str">
        <f>YEAR(C8)+9 &amp; " -"</f>
        <v>2030 -</v>
      </c>
      <c r="N32" s="254" t="s">
        <v>1377</v>
      </c>
      <c r="O32" s="151"/>
      <c r="P32" s="151"/>
    </row>
    <row r="33" spans="1:16" ht="15.75" thickBot="1" x14ac:dyDescent="0.3">
      <c r="A33" s="151"/>
      <c r="B33" s="253" t="s">
        <v>103</v>
      </c>
      <c r="C33" s="304"/>
      <c r="D33" s="304"/>
      <c r="E33" s="308">
        <v>350</v>
      </c>
      <c r="F33" s="308">
        <v>250</v>
      </c>
      <c r="G33" s="308">
        <v>300</v>
      </c>
      <c r="H33" s="308"/>
      <c r="I33" s="308"/>
      <c r="J33" s="308">
        <v>400</v>
      </c>
      <c r="K33" s="308"/>
      <c r="L33" s="308"/>
      <c r="M33" s="309"/>
      <c r="N33" s="310">
        <f>+SUM(C33:M33)</f>
        <v>1300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52"/>
      <c r="H37" s="179"/>
      <c r="I37" s="251"/>
      <c r="J37" s="152"/>
      <c r="K37" s="152"/>
      <c r="L37" s="152"/>
      <c r="M37" s="152"/>
      <c r="N37" s="152"/>
      <c r="O37" s="152"/>
      <c r="P37" s="152"/>
    </row>
    <row r="38" spans="1:16" x14ac:dyDescent="0.25">
      <c r="A38" s="152"/>
      <c r="B38" s="284" t="s">
        <v>1458</v>
      </c>
      <c r="C38" s="311">
        <v>1690.046</v>
      </c>
      <c r="D38" s="314">
        <v>1</v>
      </c>
      <c r="E38" s="151"/>
      <c r="F38" s="284" t="s">
        <v>1457</v>
      </c>
      <c r="G38" s="178"/>
      <c r="H38" s="160"/>
      <c r="I38" s="379">
        <v>25195</v>
      </c>
      <c r="J38" s="152"/>
      <c r="K38" s="152"/>
      <c r="L38" s="152"/>
      <c r="M38" s="152"/>
      <c r="N38" s="152"/>
      <c r="O38" s="152"/>
      <c r="P38" s="152"/>
    </row>
    <row r="39" spans="1:16" x14ac:dyDescent="0.25">
      <c r="A39" s="152"/>
      <c r="B39" s="284" t="s">
        <v>1456</v>
      </c>
      <c r="C39" s="311">
        <v>0</v>
      </c>
      <c r="D39" s="314">
        <v>0</v>
      </c>
      <c r="E39" s="151"/>
      <c r="F39" s="284" t="s">
        <v>1455</v>
      </c>
      <c r="G39" s="178"/>
      <c r="H39" s="160"/>
      <c r="I39" s="379">
        <v>22039</v>
      </c>
      <c r="J39" s="152"/>
      <c r="K39" s="152"/>
      <c r="L39" s="152"/>
      <c r="M39" s="152"/>
      <c r="N39" s="152"/>
      <c r="O39" s="152"/>
      <c r="P39" s="152"/>
    </row>
    <row r="40" spans="1:16" x14ac:dyDescent="0.25">
      <c r="A40" s="152"/>
      <c r="B40" s="202" t="s">
        <v>101</v>
      </c>
      <c r="C40" s="312">
        <v>0</v>
      </c>
      <c r="D40" s="315">
        <v>0</v>
      </c>
      <c r="E40" s="151"/>
      <c r="F40" s="284" t="s">
        <v>1454</v>
      </c>
      <c r="G40" s="178"/>
      <c r="H40" s="160"/>
      <c r="I40" s="379">
        <v>20830</v>
      </c>
      <c r="J40" s="152"/>
      <c r="K40" s="152"/>
      <c r="L40" s="152"/>
      <c r="M40" s="152"/>
      <c r="N40" s="152"/>
      <c r="O40" s="152"/>
      <c r="P40" s="152"/>
    </row>
    <row r="41" spans="1:16" ht="15.75" thickBot="1" x14ac:dyDescent="0.3">
      <c r="A41" s="152"/>
      <c r="B41" s="223" t="s">
        <v>1453</v>
      </c>
      <c r="C41" s="311">
        <v>1570.508</v>
      </c>
      <c r="D41" s="314">
        <v>0.92927000000000004</v>
      </c>
      <c r="E41" s="151"/>
      <c r="F41" s="285" t="s">
        <v>1452</v>
      </c>
      <c r="G41" s="177"/>
      <c r="H41" s="158"/>
      <c r="I41" s="380">
        <v>67078</v>
      </c>
      <c r="J41" s="152"/>
      <c r="K41" s="152"/>
      <c r="L41" s="152"/>
      <c r="M41" s="152"/>
      <c r="N41" s="152"/>
      <c r="O41" s="152"/>
      <c r="P41" s="152"/>
    </row>
    <row r="42" spans="1:16" x14ac:dyDescent="0.25">
      <c r="A42" s="152"/>
      <c r="B42" s="284" t="s">
        <v>1451</v>
      </c>
      <c r="C42" s="312">
        <v>0</v>
      </c>
      <c r="D42" s="315">
        <v>0</v>
      </c>
      <c r="E42" s="151"/>
      <c r="F42" s="151"/>
      <c r="G42" s="151"/>
      <c r="H42" s="151"/>
      <c r="I42" s="152"/>
      <c r="J42" s="152"/>
      <c r="K42" s="152"/>
      <c r="L42" s="152"/>
      <c r="M42" s="152"/>
      <c r="N42" s="152"/>
      <c r="O42" s="152"/>
      <c r="P42" s="152"/>
    </row>
    <row r="43" spans="1:16" ht="15.75" thickBot="1" x14ac:dyDescent="0.3">
      <c r="A43" s="152"/>
      <c r="B43" s="199" t="s">
        <v>1450</v>
      </c>
      <c r="C43" s="313">
        <f>+MAX(SUM(C38:C40),SUM(C41:C42))</f>
        <v>1690.046</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1449</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1448</v>
      </c>
      <c r="C47" s="248"/>
      <c r="D47" s="247" t="s">
        <v>1447</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25">
      <c r="A50" s="152"/>
      <c r="B50" s="242" t="s">
        <v>1337</v>
      </c>
      <c r="C50" s="318"/>
      <c r="D50" s="319"/>
      <c r="E50" s="152"/>
      <c r="F50" s="238" t="s">
        <v>1444</v>
      </c>
      <c r="G50" s="160"/>
      <c r="H50" s="311">
        <v>983.06268999999998</v>
      </c>
      <c r="I50" s="322">
        <v>0.58167999999999997</v>
      </c>
      <c r="J50" s="152"/>
      <c r="K50" s="234"/>
      <c r="L50" s="234"/>
      <c r="M50" s="239"/>
      <c r="N50" s="230"/>
      <c r="O50" s="229"/>
      <c r="P50" s="228"/>
    </row>
    <row r="51" spans="1:16" x14ac:dyDescent="0.25">
      <c r="A51" s="152"/>
      <c r="B51" s="232" t="s">
        <v>1338</v>
      </c>
      <c r="C51" s="311">
        <v>80.571730000000002</v>
      </c>
      <c r="D51" s="320">
        <v>4.7669999999999997E-2</v>
      </c>
      <c r="E51" s="152"/>
      <c r="F51" s="238" t="s">
        <v>1443</v>
      </c>
      <c r="G51" s="160"/>
      <c r="H51" s="311">
        <v>573.68505000000005</v>
      </c>
      <c r="I51" s="322">
        <v>0.33944999999999997</v>
      </c>
      <c r="J51" s="152"/>
      <c r="K51" s="234"/>
      <c r="L51" s="234"/>
      <c r="M51" s="239"/>
      <c r="N51" s="230"/>
      <c r="O51" s="229"/>
      <c r="P51" s="228"/>
    </row>
    <row r="52" spans="1:16" x14ac:dyDescent="0.25">
      <c r="A52" s="152"/>
      <c r="B52" s="232" t="s">
        <v>1339</v>
      </c>
      <c r="C52" s="311">
        <v>5.2016099999999996</v>
      </c>
      <c r="D52" s="320">
        <v>3.0799999999999998E-3</v>
      </c>
      <c r="E52" s="152"/>
      <c r="F52" s="238" t="s">
        <v>1442</v>
      </c>
      <c r="G52" s="160"/>
      <c r="H52" s="311">
        <v>127.53476000000001</v>
      </c>
      <c r="I52" s="322">
        <v>7.5459999999999999E-2</v>
      </c>
      <c r="J52" s="152"/>
      <c r="K52" s="234"/>
      <c r="L52" s="234"/>
      <c r="M52" s="239"/>
      <c r="N52" s="230"/>
      <c r="O52" s="229"/>
      <c r="P52" s="228"/>
    </row>
    <row r="53" spans="1:16" x14ac:dyDescent="0.25">
      <c r="A53" s="152"/>
      <c r="B53" s="232" t="s">
        <v>1340</v>
      </c>
      <c r="C53" s="311">
        <v>65.67371</v>
      </c>
      <c r="D53" s="320">
        <v>3.8859999999999999E-2</v>
      </c>
      <c r="E53" s="152"/>
      <c r="F53" s="238" t="s">
        <v>500</v>
      </c>
      <c r="G53" s="160"/>
      <c r="H53" s="311">
        <v>0</v>
      </c>
      <c r="I53" s="322" t="s">
        <v>1398</v>
      </c>
      <c r="J53" s="152"/>
      <c r="K53" s="241"/>
      <c r="L53" s="240"/>
      <c r="M53" s="239"/>
      <c r="N53" s="230"/>
      <c r="O53" s="229"/>
      <c r="P53" s="228"/>
    </row>
    <row r="54" spans="1:16" x14ac:dyDescent="0.25">
      <c r="A54" s="152"/>
      <c r="B54" s="232" t="s">
        <v>1341</v>
      </c>
      <c r="C54" s="311"/>
      <c r="D54" s="320"/>
      <c r="E54" s="152"/>
      <c r="F54" s="238" t="s">
        <v>1441</v>
      </c>
      <c r="G54" s="160"/>
      <c r="H54" s="311">
        <v>5.7636200000000004</v>
      </c>
      <c r="I54" s="322">
        <v>3.4099999999999998E-3</v>
      </c>
      <c r="J54" s="152"/>
      <c r="K54" s="234"/>
      <c r="L54" s="234"/>
      <c r="M54" s="231"/>
      <c r="N54" s="230"/>
      <c r="O54" s="229"/>
      <c r="P54" s="228"/>
    </row>
    <row r="55" spans="1:16" x14ac:dyDescent="0.25">
      <c r="A55" s="152"/>
      <c r="B55" s="232" t="s">
        <v>1342</v>
      </c>
      <c r="C55" s="311">
        <v>1.57142</v>
      </c>
      <c r="D55" s="320">
        <v>9.3000000000000005E-4</v>
      </c>
      <c r="E55" s="152"/>
      <c r="F55" s="238" t="s">
        <v>1440</v>
      </c>
      <c r="G55" s="160"/>
      <c r="H55" s="311">
        <v>0</v>
      </c>
      <c r="I55" s="322" t="s">
        <v>1398</v>
      </c>
      <c r="J55" s="152"/>
      <c r="K55" s="234"/>
      <c r="L55" s="234"/>
      <c r="M55" s="231"/>
      <c r="N55" s="230"/>
      <c r="O55" s="229"/>
      <c r="P55" s="228"/>
    </row>
    <row r="56" spans="1:16" x14ac:dyDescent="0.25">
      <c r="A56" s="152"/>
      <c r="B56" s="232" t="s">
        <v>1343</v>
      </c>
      <c r="C56" s="311">
        <v>102.00738</v>
      </c>
      <c r="D56" s="320">
        <v>6.0359999999999997E-2</v>
      </c>
      <c r="E56" s="152"/>
      <c r="F56" s="237"/>
      <c r="G56" s="220"/>
      <c r="H56" s="312"/>
      <c r="I56" s="315"/>
      <c r="J56" s="152"/>
      <c r="K56" s="234"/>
      <c r="L56" s="235"/>
      <c r="M56" s="218"/>
      <c r="N56" s="230"/>
      <c r="O56" s="229"/>
      <c r="P56" s="228"/>
    </row>
    <row r="57" spans="1:16" ht="15.75" thickBot="1" x14ac:dyDescent="0.3">
      <c r="A57" s="152"/>
      <c r="B57" s="232" t="s">
        <v>1344</v>
      </c>
      <c r="C57" s="311">
        <v>96.048000000000002</v>
      </c>
      <c r="D57" s="320">
        <v>5.6829999999999999E-2</v>
      </c>
      <c r="E57" s="152"/>
      <c r="F57" s="236" t="s">
        <v>1377</v>
      </c>
      <c r="G57" s="158"/>
      <c r="H57" s="313">
        <f>SUM(H50:H55)</f>
        <v>1690.04612</v>
      </c>
      <c r="I57" s="323">
        <f>SUM(I50:I55)</f>
        <v>1</v>
      </c>
      <c r="J57" s="152"/>
      <c r="K57" s="234"/>
      <c r="L57" s="235"/>
      <c r="M57" s="218"/>
      <c r="N57" s="230"/>
      <c r="O57" s="229"/>
      <c r="P57" s="228"/>
    </row>
    <row r="58" spans="1:16" x14ac:dyDescent="0.25">
      <c r="A58" s="152"/>
      <c r="B58" s="232" t="s">
        <v>1345</v>
      </c>
      <c r="C58" s="311">
        <v>15.1991</v>
      </c>
      <c r="D58" s="320">
        <v>8.9899999999999997E-3</v>
      </c>
      <c r="E58" s="152"/>
      <c r="F58" s="152"/>
      <c r="G58" s="152"/>
      <c r="H58" s="152"/>
      <c r="I58" s="152"/>
      <c r="J58" s="152"/>
      <c r="K58" s="234"/>
      <c r="L58" s="234"/>
      <c r="M58" s="218"/>
      <c r="N58" s="230"/>
      <c r="O58" s="229"/>
      <c r="P58" s="228"/>
    </row>
    <row r="59" spans="1:16" x14ac:dyDescent="0.25">
      <c r="A59" s="152"/>
      <c r="B59" s="232" t="s">
        <v>1346</v>
      </c>
      <c r="C59" s="311">
        <v>46.926369999999999</v>
      </c>
      <c r="D59" s="320">
        <v>2.777E-2</v>
      </c>
      <c r="E59" s="175"/>
      <c r="F59" s="175"/>
      <c r="G59" s="218"/>
      <c r="H59" s="225"/>
      <c r="I59" s="152"/>
      <c r="J59" s="152"/>
      <c r="K59" s="175"/>
      <c r="L59" s="175"/>
      <c r="M59" s="218"/>
      <c r="N59" s="230"/>
      <c r="O59" s="229"/>
      <c r="P59" s="228"/>
    </row>
    <row r="60" spans="1:16" x14ac:dyDescent="0.25">
      <c r="A60" s="152"/>
      <c r="B60" s="232" t="s">
        <v>1347</v>
      </c>
      <c r="C60" s="311">
        <v>55.488950000000003</v>
      </c>
      <c r="D60" s="320">
        <v>3.2829999999999998E-2</v>
      </c>
      <c r="E60" s="175"/>
      <c r="F60" s="175"/>
      <c r="G60" s="218"/>
      <c r="H60" s="225"/>
      <c r="I60" s="152"/>
      <c r="J60" s="152"/>
      <c r="K60" s="175"/>
      <c r="L60" s="175"/>
      <c r="M60" s="218"/>
      <c r="N60" s="230"/>
      <c r="O60" s="229"/>
      <c r="P60" s="228"/>
    </row>
    <row r="61" spans="1:16" x14ac:dyDescent="0.25">
      <c r="A61" s="152"/>
      <c r="B61" s="232" t="s">
        <v>1348</v>
      </c>
      <c r="C61" s="311">
        <v>18.215920000000001</v>
      </c>
      <c r="D61" s="320">
        <v>1.078E-2</v>
      </c>
      <c r="E61" s="175"/>
      <c r="F61" s="175"/>
      <c r="G61" s="218"/>
      <c r="H61" s="225"/>
      <c r="I61" s="152"/>
      <c r="J61" s="152"/>
      <c r="K61" s="175"/>
      <c r="L61" s="175"/>
      <c r="M61" s="218"/>
      <c r="N61" s="230"/>
      <c r="O61" s="229"/>
      <c r="P61" s="228"/>
    </row>
    <row r="62" spans="1:16" x14ac:dyDescent="0.25">
      <c r="A62" s="152"/>
      <c r="B62" s="232" t="s">
        <v>1349</v>
      </c>
      <c r="C62" s="311">
        <v>53.826030000000003</v>
      </c>
      <c r="D62" s="320">
        <v>3.1850000000000003E-2</v>
      </c>
      <c r="E62" s="175"/>
      <c r="F62" s="175"/>
      <c r="G62" s="218"/>
      <c r="H62" s="233"/>
      <c r="I62" s="152"/>
      <c r="J62" s="152"/>
      <c r="K62" s="175"/>
      <c r="L62" s="175"/>
      <c r="M62" s="231"/>
      <c r="N62" s="230"/>
      <c r="O62" s="229"/>
      <c r="P62" s="228"/>
    </row>
    <row r="63" spans="1:16" x14ac:dyDescent="0.25">
      <c r="A63" s="152"/>
      <c r="B63" s="232" t="s">
        <v>1350</v>
      </c>
      <c r="C63" s="311">
        <v>262.65375999999998</v>
      </c>
      <c r="D63" s="320">
        <v>0.15540999999999999</v>
      </c>
      <c r="E63" s="175"/>
      <c r="F63" s="175"/>
      <c r="G63" s="218"/>
      <c r="H63" s="225"/>
      <c r="I63" s="152"/>
      <c r="J63" s="152"/>
      <c r="K63" s="175"/>
      <c r="L63" s="175"/>
      <c r="M63" s="231"/>
      <c r="N63" s="230"/>
      <c r="O63" s="229"/>
      <c r="P63" s="228"/>
    </row>
    <row r="64" spans="1:16" x14ac:dyDescent="0.25">
      <c r="A64" s="152"/>
      <c r="B64" s="232" t="s">
        <v>1351</v>
      </c>
      <c r="C64" s="311">
        <v>29.387339999999998</v>
      </c>
      <c r="D64" s="320">
        <v>1.7389999999999999E-2</v>
      </c>
      <c r="E64" s="175"/>
      <c r="F64" s="175"/>
      <c r="G64" s="218"/>
      <c r="H64" s="226"/>
      <c r="I64" s="190"/>
      <c r="J64" s="152"/>
      <c r="K64" s="175"/>
      <c r="L64" s="218"/>
      <c r="M64" s="231"/>
      <c r="N64" s="230"/>
      <c r="O64" s="229"/>
      <c r="P64" s="228"/>
    </row>
    <row r="65" spans="1:16" x14ac:dyDescent="0.25">
      <c r="A65" s="152"/>
      <c r="B65" s="232" t="s">
        <v>1352</v>
      </c>
      <c r="C65" s="311">
        <v>60.477980000000002</v>
      </c>
      <c r="D65" s="320">
        <v>3.5779999999999999E-2</v>
      </c>
      <c r="E65" s="175"/>
      <c r="F65" s="218"/>
      <c r="G65" s="218"/>
      <c r="H65" s="226"/>
      <c r="I65" s="190"/>
      <c r="J65" s="152"/>
      <c r="K65" s="175"/>
      <c r="L65" s="175"/>
      <c r="M65" s="231"/>
      <c r="N65" s="230"/>
      <c r="O65" s="229"/>
      <c r="P65" s="228"/>
    </row>
    <row r="66" spans="1:16" x14ac:dyDescent="0.25">
      <c r="A66" s="152"/>
      <c r="B66" s="232" t="s">
        <v>1353</v>
      </c>
      <c r="C66" s="311">
        <v>153.42094</v>
      </c>
      <c r="D66" s="320">
        <v>9.078E-2</v>
      </c>
      <c r="E66" s="175"/>
      <c r="F66" s="175"/>
      <c r="G66" s="218"/>
      <c r="H66" s="226"/>
      <c r="I66" s="190"/>
      <c r="J66" s="152"/>
      <c r="K66" s="175"/>
      <c r="L66" s="218"/>
      <c r="M66" s="231"/>
      <c r="N66" s="230"/>
      <c r="O66" s="229"/>
      <c r="P66" s="228"/>
    </row>
    <row r="67" spans="1:16" x14ac:dyDescent="0.25">
      <c r="A67" s="152"/>
      <c r="B67" s="232" t="s">
        <v>1354</v>
      </c>
      <c r="C67" s="311">
        <v>419.69128999999998</v>
      </c>
      <c r="D67" s="320">
        <v>0.24833</v>
      </c>
      <c r="E67" s="175"/>
      <c r="F67" s="175"/>
      <c r="G67" s="218"/>
      <c r="H67" s="225"/>
      <c r="I67" s="152"/>
      <c r="J67" s="152"/>
      <c r="K67" s="175"/>
      <c r="L67" s="218"/>
      <c r="M67" s="231"/>
      <c r="N67" s="230"/>
      <c r="O67" s="229"/>
      <c r="P67" s="228"/>
    </row>
    <row r="68" spans="1:16" x14ac:dyDescent="0.25">
      <c r="A68" s="152"/>
      <c r="B68" s="232" t="s">
        <v>1355</v>
      </c>
      <c r="C68" s="311">
        <v>169.51089999999999</v>
      </c>
      <c r="D68" s="320">
        <v>0.1003</v>
      </c>
      <c r="E68" s="175"/>
      <c r="F68" s="175"/>
      <c r="G68" s="218"/>
      <c r="H68" s="226"/>
      <c r="I68" s="152"/>
      <c r="J68" s="152"/>
      <c r="K68" s="175"/>
      <c r="L68" s="175"/>
      <c r="M68" s="231"/>
      <c r="N68" s="230"/>
      <c r="O68" s="229"/>
      <c r="P68" s="228"/>
    </row>
    <row r="69" spans="1:16" ht="15.75" thickBot="1" x14ac:dyDescent="0.3">
      <c r="A69" s="152"/>
      <c r="B69" s="227" t="s">
        <v>1356</v>
      </c>
      <c r="C69" s="313">
        <v>54.173679999999997</v>
      </c>
      <c r="D69" s="321">
        <v>3.2050000000000002E-2</v>
      </c>
      <c r="E69" s="175"/>
      <c r="F69" s="175"/>
      <c r="G69" s="218"/>
      <c r="H69" s="226"/>
      <c r="I69" s="152"/>
      <c r="J69" s="152"/>
      <c r="K69" s="175"/>
      <c r="L69" s="175"/>
      <c r="M69" s="175"/>
      <c r="N69" s="175"/>
      <c r="O69" s="175"/>
      <c r="P69" s="175"/>
    </row>
    <row r="70" spans="1:16" ht="15.75" thickBot="1" x14ac:dyDescent="0.3">
      <c r="A70" s="152"/>
      <c r="B70" s="199" t="s">
        <v>1377</v>
      </c>
      <c r="C70" s="313">
        <f>SUM(C50:C69)</f>
        <v>1690.04611</v>
      </c>
      <c r="D70" s="316">
        <f>SUM(D50:D69)</f>
        <v>0.99999000000000005</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25">
      <c r="A73" s="152"/>
      <c r="B73" s="161" t="s">
        <v>1380</v>
      </c>
      <c r="C73" s="311">
        <v>1534.3249000000001</v>
      </c>
      <c r="D73" s="324">
        <v>0.90786</v>
      </c>
      <c r="E73" s="152"/>
      <c r="F73" s="223" t="s">
        <v>1436</v>
      </c>
      <c r="G73" s="178"/>
      <c r="H73" s="311">
        <v>1677.98695</v>
      </c>
      <c r="I73" s="322">
        <v>0.99285999999999996</v>
      </c>
      <c r="J73" s="152"/>
      <c r="K73" s="165"/>
      <c r="L73" s="152"/>
      <c r="M73" s="152"/>
      <c r="N73" s="152"/>
      <c r="O73" s="152"/>
      <c r="P73" s="152"/>
    </row>
    <row r="74" spans="1:16" x14ac:dyDescent="0.25">
      <c r="A74" s="152"/>
      <c r="B74" s="222" t="s">
        <v>1379</v>
      </c>
      <c r="C74" s="312">
        <v>155.72121999999999</v>
      </c>
      <c r="D74" s="325">
        <v>9.214E-2</v>
      </c>
      <c r="E74" s="152"/>
      <c r="F74" s="202" t="s">
        <v>1435</v>
      </c>
      <c r="G74" s="221"/>
      <c r="H74" s="312">
        <v>12.05917</v>
      </c>
      <c r="I74" s="373">
        <v>7.1399999999999996E-3</v>
      </c>
      <c r="J74" s="152"/>
      <c r="K74" s="165"/>
      <c r="L74" s="152"/>
      <c r="M74" s="152"/>
      <c r="N74" s="152"/>
      <c r="O74" s="152"/>
      <c r="P74" s="152"/>
    </row>
    <row r="75" spans="1:16" ht="15.75" thickBot="1" x14ac:dyDescent="0.3">
      <c r="A75" s="152"/>
      <c r="B75" s="285" t="s">
        <v>1377</v>
      </c>
      <c r="C75" s="313">
        <f>SUM(C73:C74)</f>
        <v>1690.04612</v>
      </c>
      <c r="D75" s="316">
        <f>SUM(D73:D74)</f>
        <v>1</v>
      </c>
      <c r="E75" s="152"/>
      <c r="F75" s="285" t="s">
        <v>1377</v>
      </c>
      <c r="G75" s="177"/>
      <c r="H75" s="313">
        <f>SUM(H73:H74)</f>
        <v>1690.04612</v>
      </c>
      <c r="I75" s="316">
        <f>SUM(I73:I74)</f>
        <v>1</v>
      </c>
      <c r="J75" s="152"/>
      <c r="K75" s="152"/>
      <c r="L75" s="152"/>
      <c r="M75" s="152"/>
      <c r="N75" s="152"/>
      <c r="O75" s="152"/>
      <c r="P75" s="152"/>
    </row>
    <row r="76" spans="1:16" x14ac:dyDescent="0.25">
      <c r="A76" s="152"/>
      <c r="B76" s="176"/>
      <c r="C76" s="218"/>
      <c r="D76" s="175"/>
      <c r="E76" s="152"/>
      <c r="F76" s="219" t="s">
        <v>1434</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25">
      <c r="A79" s="152"/>
      <c r="B79" s="284" t="s">
        <v>1409</v>
      </c>
      <c r="C79" s="326">
        <v>17.43</v>
      </c>
      <c r="D79" s="326">
        <v>45.113</v>
      </c>
      <c r="E79" s="326">
        <v>65.400999999999996</v>
      </c>
      <c r="F79" s="326">
        <v>108.943</v>
      </c>
      <c r="G79" s="326">
        <v>169.571</v>
      </c>
      <c r="H79" s="326">
        <v>228.92500000000001</v>
      </c>
      <c r="I79" s="326">
        <v>323.57600000000002</v>
      </c>
      <c r="J79" s="327">
        <v>958.96</v>
      </c>
      <c r="K79" s="328">
        <v>731.08699999999999</v>
      </c>
      <c r="L79" s="327">
        <v>1690.046</v>
      </c>
      <c r="M79" s="152"/>
      <c r="N79" s="152"/>
      <c r="O79" s="152"/>
      <c r="P79" s="152"/>
    </row>
    <row r="80" spans="1:16" ht="15.75" thickBot="1" x14ac:dyDescent="0.3">
      <c r="A80" s="152"/>
      <c r="B80" s="199" t="s">
        <v>1408</v>
      </c>
      <c r="C80" s="198">
        <v>1.031E-2</v>
      </c>
      <c r="D80" s="198">
        <v>2.6689999999999998E-2</v>
      </c>
      <c r="E80" s="198">
        <v>3.8699999999999998E-2</v>
      </c>
      <c r="F80" s="198">
        <v>6.4460000000000003E-2</v>
      </c>
      <c r="G80" s="198">
        <v>0.10034</v>
      </c>
      <c r="H80" s="198">
        <v>0.13546</v>
      </c>
      <c r="I80" s="198">
        <v>0.19145999999999999</v>
      </c>
      <c r="J80" s="374">
        <v>0.56742000000000004</v>
      </c>
      <c r="K80" s="375">
        <v>0.43258000000000002</v>
      </c>
      <c r="L80" s="374">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1422</v>
      </c>
      <c r="C82" s="381">
        <f>YEAR(C8) - 1</f>
        <v>2020</v>
      </c>
      <c r="D82" s="381">
        <f>YEAR(C8)</f>
        <v>2021</v>
      </c>
      <c r="E82" s="381">
        <f>YEAR(C8)+1</f>
        <v>2022</v>
      </c>
      <c r="F82" s="381">
        <f>YEAR(C8)+2</f>
        <v>2023</v>
      </c>
      <c r="G82" s="381">
        <f>YEAR(C8)+3</f>
        <v>2024</v>
      </c>
      <c r="H82" s="381">
        <f>YEAR(C8)+4</f>
        <v>2025</v>
      </c>
      <c r="I82" s="381">
        <f>YEAR(C8)+5</f>
        <v>2026</v>
      </c>
      <c r="J82" s="381">
        <f>YEAR(C8)+6</f>
        <v>2027</v>
      </c>
      <c r="K82" s="381">
        <f>YEAR(C8)+7</f>
        <v>2028</v>
      </c>
      <c r="L82" s="381">
        <f>YEAR(C8)+8</f>
        <v>2029</v>
      </c>
      <c r="M82" s="381" t="str">
        <f>YEAR(C8)+9 &amp; " -"</f>
        <v>2030 -</v>
      </c>
      <c r="N82" s="215" t="s">
        <v>1377</v>
      </c>
      <c r="O82" s="152"/>
      <c r="P82" s="152"/>
    </row>
    <row r="83" spans="1:16" x14ac:dyDescent="0.25">
      <c r="A83" s="152"/>
      <c r="B83" s="214" t="s">
        <v>1421</v>
      </c>
      <c r="C83" s="329">
        <v>0</v>
      </c>
      <c r="D83" s="329">
        <v>60.863999999999997</v>
      </c>
      <c r="E83" s="329">
        <v>126.501</v>
      </c>
      <c r="F83" s="329">
        <v>124.312</v>
      </c>
      <c r="G83" s="329">
        <v>122.36499999999999</v>
      </c>
      <c r="H83" s="329">
        <v>113.661</v>
      </c>
      <c r="I83" s="329">
        <v>106.202</v>
      </c>
      <c r="J83" s="329">
        <v>98.635999999999996</v>
      </c>
      <c r="K83" s="329">
        <v>91.555000000000007</v>
      </c>
      <c r="L83" s="329">
        <v>89.11</v>
      </c>
      <c r="M83" s="330">
        <v>756.84100000000001</v>
      </c>
      <c r="N83" s="327">
        <f>SUM(C83:M83)</f>
        <v>1690.047</v>
      </c>
      <c r="O83" s="152"/>
      <c r="P83" s="152"/>
    </row>
    <row r="84" spans="1:16" ht="15.75" thickBot="1" x14ac:dyDescent="0.3">
      <c r="A84" s="152"/>
      <c r="B84" s="199" t="s">
        <v>1408</v>
      </c>
      <c r="C84" s="213">
        <v>0</v>
      </c>
      <c r="D84" s="213">
        <v>3.601E-2</v>
      </c>
      <c r="E84" s="213">
        <v>7.485E-2</v>
      </c>
      <c r="F84" s="213">
        <v>7.356E-2</v>
      </c>
      <c r="G84" s="213">
        <v>7.2400000000000006E-2</v>
      </c>
      <c r="H84" s="213">
        <v>6.7250000000000004E-2</v>
      </c>
      <c r="I84" s="213">
        <v>6.2839999999999993E-2</v>
      </c>
      <c r="J84" s="213">
        <v>5.8360000000000002E-2</v>
      </c>
      <c r="K84" s="213">
        <v>5.4170000000000003E-2</v>
      </c>
      <c r="L84" s="213">
        <v>5.2729999999999999E-2</v>
      </c>
      <c r="M84" s="212">
        <v>0.44782</v>
      </c>
      <c r="N84" s="374">
        <f>SUM(C84:M84)</f>
        <v>0.99999000000000005</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4" t="s">
        <v>1409</v>
      </c>
      <c r="C87" s="311">
        <v>454.584</v>
      </c>
      <c r="D87" s="311">
        <v>350.16899999999998</v>
      </c>
      <c r="E87" s="311">
        <v>272.25599999999997</v>
      </c>
      <c r="F87" s="311">
        <v>327.51799999999997</v>
      </c>
      <c r="G87" s="311">
        <v>285.51799999999997</v>
      </c>
      <c r="H87" s="317">
        <f>SUM(C87:G87)</f>
        <v>1690.0450000000001</v>
      </c>
      <c r="I87" s="207"/>
      <c r="J87" s="152"/>
      <c r="K87" s="152"/>
      <c r="L87" s="152"/>
      <c r="M87" s="152"/>
      <c r="N87" s="152"/>
      <c r="O87" s="152"/>
      <c r="P87" s="152"/>
    </row>
    <row r="88" spans="1:16" ht="15.75" thickBot="1" x14ac:dyDescent="0.3">
      <c r="A88" s="152"/>
      <c r="B88" s="199" t="s">
        <v>1408</v>
      </c>
      <c r="C88" s="376">
        <v>0.26898</v>
      </c>
      <c r="D88" s="376">
        <v>0.2072</v>
      </c>
      <c r="E88" s="376">
        <v>0.16109000000000001</v>
      </c>
      <c r="F88" s="376">
        <v>0.19378999999999999</v>
      </c>
      <c r="G88" s="376">
        <v>0.16894000000000001</v>
      </c>
      <c r="H88" s="316">
        <f>SUM(C88:G88)</f>
        <v>1</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4" t="s">
        <v>1409</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5"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4" t="s">
        <v>1404</v>
      </c>
      <c r="C101" s="331">
        <v>0.20807999999999999</v>
      </c>
      <c r="D101" s="152"/>
      <c r="E101" s="152"/>
      <c r="F101" s="153" t="s">
        <v>1400</v>
      </c>
      <c r="G101" s="151"/>
      <c r="H101" s="151"/>
      <c r="I101" s="151"/>
      <c r="J101" s="152"/>
      <c r="K101" s="152"/>
      <c r="L101" s="152"/>
      <c r="M101" s="152"/>
      <c r="N101" s="152"/>
      <c r="O101" s="152"/>
      <c r="P101" s="152"/>
    </row>
    <row r="102" spans="1:16" x14ac:dyDescent="0.25">
      <c r="A102" s="152"/>
      <c r="B102" s="284" t="s">
        <v>1403</v>
      </c>
      <c r="C102" s="322">
        <v>0.30003999999999997</v>
      </c>
      <c r="D102" s="152"/>
      <c r="E102" s="152"/>
      <c r="F102" s="153" t="s">
        <v>1397</v>
      </c>
      <c r="G102" s="151"/>
      <c r="H102" s="151"/>
      <c r="I102" s="151"/>
      <c r="J102" s="152"/>
      <c r="K102" s="152"/>
      <c r="L102" s="152"/>
      <c r="M102" s="152"/>
      <c r="N102" s="152"/>
      <c r="O102" s="152"/>
      <c r="P102" s="152"/>
    </row>
    <row r="103" spans="1:16" x14ac:dyDescent="0.25">
      <c r="A103" s="152"/>
      <c r="B103" s="284" t="s">
        <v>1402</v>
      </c>
      <c r="C103" s="322">
        <v>0.2016</v>
      </c>
      <c r="D103" s="152"/>
      <c r="E103" s="152"/>
      <c r="F103" s="153" t="s">
        <v>1400</v>
      </c>
      <c r="G103" s="151"/>
      <c r="H103" s="151"/>
      <c r="I103" s="151"/>
      <c r="J103" s="152"/>
      <c r="K103" s="152"/>
      <c r="L103" s="152"/>
      <c r="M103" s="152"/>
      <c r="N103" s="152"/>
      <c r="O103" s="152"/>
      <c r="P103" s="152"/>
    </row>
    <row r="104" spans="1:16" x14ac:dyDescent="0.25">
      <c r="A104" s="152"/>
      <c r="B104" s="284" t="s">
        <v>1401</v>
      </c>
      <c r="C104" s="331">
        <v>0.62046999999999997</v>
      </c>
      <c r="D104" s="152"/>
      <c r="E104" s="152"/>
      <c r="F104" s="153" t="s">
        <v>1400</v>
      </c>
      <c r="G104" s="151"/>
      <c r="H104" s="151"/>
      <c r="I104" s="151"/>
      <c r="J104" s="152"/>
      <c r="K104" s="152"/>
      <c r="L104" s="152"/>
      <c r="M104" s="152"/>
      <c r="N104" s="152"/>
      <c r="O104" s="152"/>
      <c r="P104" s="152"/>
    </row>
    <row r="105" spans="1:16" ht="15.75" thickBot="1" x14ac:dyDescent="0.3">
      <c r="A105" s="152"/>
      <c r="B105" s="285" t="s">
        <v>1399</v>
      </c>
      <c r="C105" s="332">
        <v>0.63904000000000005</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4" t="s">
        <v>1394</v>
      </c>
      <c r="C108" s="178"/>
      <c r="D108" s="317">
        <v>7.87</v>
      </c>
      <c r="E108" s="152"/>
      <c r="F108" s="153" t="s">
        <v>1358</v>
      </c>
      <c r="G108" s="151"/>
      <c r="H108" s="151"/>
      <c r="I108" s="151"/>
      <c r="J108" s="151"/>
      <c r="K108" s="152"/>
      <c r="L108" s="152"/>
      <c r="M108" s="152"/>
      <c r="N108" s="152"/>
      <c r="O108" s="152"/>
      <c r="P108" s="152"/>
    </row>
    <row r="109" spans="1:16" ht="15.75" thickBot="1" x14ac:dyDescent="0.3">
      <c r="A109" s="152"/>
      <c r="B109" s="285" t="s">
        <v>1393</v>
      </c>
      <c r="C109" s="177"/>
      <c r="D109" s="307">
        <v>3.34</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7" t="s">
        <v>1386</v>
      </c>
      <c r="D112" s="387"/>
      <c r="E112" s="387" t="s">
        <v>1385</v>
      </c>
      <c r="F112" s="387"/>
      <c r="G112" s="387" t="s">
        <v>1384</v>
      </c>
      <c r="H112" s="388"/>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9" t="s">
        <v>193</v>
      </c>
      <c r="C114" s="333"/>
      <c r="D114" s="334"/>
      <c r="E114" s="333"/>
      <c r="F114" s="334"/>
      <c r="G114" s="333"/>
      <c r="H114" s="335"/>
      <c r="I114" s="151"/>
      <c r="J114" s="151"/>
      <c r="K114" s="152"/>
      <c r="L114" s="152"/>
      <c r="M114" s="152"/>
      <c r="N114" s="152"/>
      <c r="O114" s="152"/>
      <c r="P114" s="152"/>
    </row>
    <row r="115" spans="1:16" x14ac:dyDescent="0.25">
      <c r="A115" s="152"/>
      <c r="B115" s="290" t="s">
        <v>169</v>
      </c>
      <c r="C115" s="336"/>
      <c r="D115" s="337"/>
      <c r="E115" s="336"/>
      <c r="F115" s="337"/>
      <c r="G115" s="336"/>
      <c r="H115" s="338"/>
      <c r="I115" s="151"/>
      <c r="J115" s="151"/>
      <c r="K115" s="152"/>
      <c r="L115" s="152"/>
      <c r="M115" s="152"/>
      <c r="N115" s="152"/>
      <c r="O115" s="152"/>
      <c r="P115" s="152"/>
    </row>
    <row r="116" spans="1:16" x14ac:dyDescent="0.25">
      <c r="A116" s="152"/>
      <c r="B116" s="290" t="s">
        <v>1389</v>
      </c>
      <c r="C116" s="336"/>
      <c r="D116" s="337"/>
      <c r="E116" s="336"/>
      <c r="F116" s="337"/>
      <c r="G116" s="336"/>
      <c r="H116" s="338"/>
      <c r="I116" s="151"/>
      <c r="J116" s="151"/>
      <c r="K116" s="152"/>
      <c r="L116" s="152"/>
      <c r="M116" s="152"/>
      <c r="N116" s="152"/>
      <c r="O116" s="152"/>
      <c r="P116" s="152"/>
    </row>
    <row r="117" spans="1:16" x14ac:dyDescent="0.25">
      <c r="A117" s="152"/>
      <c r="B117" s="291" t="s">
        <v>101</v>
      </c>
      <c r="C117" s="339"/>
      <c r="D117" s="340"/>
      <c r="E117" s="339"/>
      <c r="F117" s="340"/>
      <c r="G117" s="339"/>
      <c r="H117" s="341"/>
      <c r="I117" s="151"/>
      <c r="J117" s="151"/>
      <c r="K117" s="152"/>
      <c r="L117" s="152"/>
      <c r="M117" s="152"/>
      <c r="N117" s="152"/>
      <c r="O117" s="152"/>
      <c r="P117" s="152"/>
    </row>
    <row r="118" spans="1:16" ht="15.75" thickBot="1" x14ac:dyDescent="0.3">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7" t="s">
        <v>1386</v>
      </c>
      <c r="D122" s="387"/>
      <c r="E122" s="387" t="s">
        <v>1385</v>
      </c>
      <c r="F122" s="387"/>
      <c r="G122" s="387" t="s">
        <v>1384</v>
      </c>
      <c r="H122" s="388"/>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5">
        <v>1534.325</v>
      </c>
      <c r="D124" s="346">
        <v>0</v>
      </c>
      <c r="E124" s="345"/>
      <c r="F124" s="346">
        <v>0</v>
      </c>
      <c r="G124" s="345">
        <v>1534.325</v>
      </c>
      <c r="H124" s="347">
        <v>0</v>
      </c>
      <c r="I124" s="151"/>
      <c r="J124" s="151"/>
      <c r="K124" s="152"/>
      <c r="L124" s="152"/>
      <c r="M124" s="152"/>
      <c r="N124" s="152"/>
      <c r="O124" s="152"/>
      <c r="P124" s="152"/>
    </row>
    <row r="125" spans="1:16" x14ac:dyDescent="0.25">
      <c r="A125" s="152"/>
      <c r="B125" s="167" t="s">
        <v>1379</v>
      </c>
      <c r="C125" s="348">
        <v>155.721</v>
      </c>
      <c r="D125" s="349">
        <v>1300</v>
      </c>
      <c r="E125" s="348"/>
      <c r="F125" s="349">
        <v>0</v>
      </c>
      <c r="G125" s="348">
        <v>155.721</v>
      </c>
      <c r="H125" s="350">
        <v>1300</v>
      </c>
      <c r="I125" s="151"/>
      <c r="J125" s="151"/>
      <c r="K125" s="152"/>
      <c r="L125" s="152"/>
      <c r="M125" s="152"/>
      <c r="N125" s="152"/>
      <c r="O125" s="152"/>
      <c r="P125" s="152"/>
    </row>
    <row r="126" spans="1:16" x14ac:dyDescent="0.25">
      <c r="A126" s="152"/>
      <c r="B126" s="166" t="s">
        <v>1378</v>
      </c>
      <c r="C126" s="351"/>
      <c r="D126" s="352"/>
      <c r="E126" s="351"/>
      <c r="F126" s="352"/>
      <c r="G126" s="351"/>
      <c r="H126" s="353"/>
      <c r="I126" s="151"/>
      <c r="J126" s="151"/>
      <c r="K126" s="152"/>
      <c r="L126" s="152"/>
      <c r="M126" s="152"/>
      <c r="N126" s="152"/>
      <c r="O126" s="152"/>
      <c r="P126" s="152"/>
    </row>
    <row r="127" spans="1:16" ht="15.75" thickBot="1" x14ac:dyDescent="0.3">
      <c r="A127" s="152"/>
      <c r="B127" s="285" t="s">
        <v>1377</v>
      </c>
      <c r="C127" s="354">
        <f t="shared" ref="C127:H127" si="1">SUM(C124:C126)</f>
        <v>1690.046</v>
      </c>
      <c r="D127" s="355">
        <f t="shared" si="1"/>
        <v>1300</v>
      </c>
      <c r="E127" s="354">
        <f t="shared" si="1"/>
        <v>0</v>
      </c>
      <c r="F127" s="355">
        <f t="shared" si="1"/>
        <v>0</v>
      </c>
      <c r="G127" s="354">
        <f t="shared" si="1"/>
        <v>1690.046</v>
      </c>
      <c r="H127" s="356">
        <f t="shared" si="1"/>
        <v>1300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11">
        <v>20.478000000000002</v>
      </c>
      <c r="D132" s="311">
        <v>18.352</v>
      </c>
      <c r="E132" s="311">
        <v>16.978000000000002</v>
      </c>
      <c r="F132" s="311">
        <v>15.532</v>
      </c>
      <c r="G132" s="311">
        <v>14.587999999999999</v>
      </c>
      <c r="H132" s="311">
        <v>14.737</v>
      </c>
      <c r="I132" s="311">
        <v>14.492000000000001</v>
      </c>
      <c r="J132" s="311">
        <v>13.17</v>
      </c>
      <c r="K132" s="311">
        <v>12.292999999999999</v>
      </c>
      <c r="L132" s="317">
        <v>11.387</v>
      </c>
      <c r="M132" s="152"/>
      <c r="N132" s="152"/>
      <c r="O132" s="152"/>
      <c r="P132" s="152"/>
    </row>
    <row r="133" spans="1:16" x14ac:dyDescent="0.25">
      <c r="A133" s="152"/>
      <c r="B133" s="161" t="s">
        <v>1363</v>
      </c>
      <c r="C133" s="311">
        <v>-1.1619999999999999</v>
      </c>
      <c r="D133" s="311">
        <v>-1.163</v>
      </c>
      <c r="E133" s="311">
        <v>-0.41599999999999998</v>
      </c>
      <c r="F133" s="311">
        <v>-0.04</v>
      </c>
      <c r="G133" s="311">
        <v>-0.04</v>
      </c>
      <c r="H133" s="311">
        <v>-0.04</v>
      </c>
      <c r="I133" s="311">
        <v>-0.04</v>
      </c>
      <c r="J133" s="311"/>
      <c r="K133" s="311"/>
      <c r="L133" s="317"/>
      <c r="M133" s="152"/>
      <c r="N133" s="152"/>
      <c r="O133" s="152"/>
      <c r="P133" s="152"/>
    </row>
    <row r="134" spans="1:16" ht="15.75" thickBot="1" x14ac:dyDescent="0.3">
      <c r="A134" s="152"/>
      <c r="B134" s="159" t="s">
        <v>1362</v>
      </c>
      <c r="C134" s="313">
        <f t="shared" ref="C134:L134" si="2">SUM(C132:C133)</f>
        <v>19.316000000000003</v>
      </c>
      <c r="D134" s="313">
        <f t="shared" si="2"/>
        <v>17.189</v>
      </c>
      <c r="E134" s="313">
        <f t="shared" si="2"/>
        <v>16.562000000000001</v>
      </c>
      <c r="F134" s="313">
        <f t="shared" si="2"/>
        <v>15.492000000000001</v>
      </c>
      <c r="G134" s="313">
        <f t="shared" si="2"/>
        <v>14.548</v>
      </c>
      <c r="H134" s="313">
        <f t="shared" si="2"/>
        <v>14.697000000000001</v>
      </c>
      <c r="I134" s="313">
        <f t="shared" si="2"/>
        <v>14.452000000000002</v>
      </c>
      <c r="J134" s="313">
        <f t="shared" si="2"/>
        <v>13.17</v>
      </c>
      <c r="K134" s="313">
        <f t="shared" si="2"/>
        <v>12.292999999999999</v>
      </c>
      <c r="L134" s="307">
        <f t="shared" si="2"/>
        <v>11.387</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5" t="s">
        <v>1304</v>
      </c>
      <c r="B1" s="395"/>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71">
        <v>34.305</v>
      </c>
      <c r="H75" s="23"/>
    </row>
    <row r="76" spans="1:14" x14ac:dyDescent="0.25">
      <c r="A76" s="25" t="s">
        <v>1262</v>
      </c>
      <c r="B76" s="25" t="s">
        <v>1299</v>
      </c>
      <c r="C76" s="147">
        <v>193.61500000000001</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2.7000000000000001E-3</v>
      </c>
      <c r="D82" s="95" t="s">
        <v>976</v>
      </c>
      <c r="E82" s="95" t="s">
        <v>976</v>
      </c>
      <c r="F82" s="95" t="s">
        <v>976</v>
      </c>
      <c r="G82" s="95">
        <v>2.7000000000000001E-3</v>
      </c>
      <c r="H82" s="23"/>
    </row>
    <row r="83" spans="1:8" x14ac:dyDescent="0.25">
      <c r="A83" s="25" t="s">
        <v>1269</v>
      </c>
      <c r="B83" s="25" t="s">
        <v>1288</v>
      </c>
      <c r="C83" s="372">
        <v>0</v>
      </c>
      <c r="D83" s="372" t="s">
        <v>37</v>
      </c>
      <c r="E83" s="372" t="s">
        <v>37</v>
      </c>
      <c r="F83" s="372" t="s">
        <v>37</v>
      </c>
      <c r="G83" s="372">
        <v>0</v>
      </c>
      <c r="H83" s="23"/>
    </row>
    <row r="84" spans="1:8" x14ac:dyDescent="0.25">
      <c r="A84" s="25" t="s">
        <v>1270</v>
      </c>
      <c r="B84" s="25" t="s">
        <v>1286</v>
      </c>
      <c r="C84" s="372">
        <v>0</v>
      </c>
      <c r="D84" s="372" t="s">
        <v>37</v>
      </c>
      <c r="E84" s="372" t="s">
        <v>37</v>
      </c>
      <c r="F84" s="372" t="s">
        <v>37</v>
      </c>
      <c r="G84" s="372">
        <v>0</v>
      </c>
      <c r="H84" s="23"/>
    </row>
    <row r="85" spans="1:8" x14ac:dyDescent="0.25">
      <c r="A85" s="25" t="s">
        <v>1271</v>
      </c>
      <c r="B85" s="25" t="s">
        <v>1287</v>
      </c>
      <c r="C85" s="372">
        <v>0</v>
      </c>
      <c r="D85" s="372" t="s">
        <v>37</v>
      </c>
      <c r="E85" s="372" t="s">
        <v>37</v>
      </c>
      <c r="F85" s="372" t="s">
        <v>37</v>
      </c>
      <c r="G85" s="372">
        <v>0</v>
      </c>
      <c r="H85" s="23"/>
    </row>
    <row r="86" spans="1:8" x14ac:dyDescent="0.25">
      <c r="A86" s="25" t="s">
        <v>1290</v>
      </c>
      <c r="B86" s="25" t="s">
        <v>1289</v>
      </c>
      <c r="C86" s="372">
        <v>0</v>
      </c>
      <c r="D86" s="372" t="s">
        <v>37</v>
      </c>
      <c r="E86" s="372" t="s">
        <v>37</v>
      </c>
      <c r="F86" s="372" t="s">
        <v>37</v>
      </c>
      <c r="G86" s="372">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prod_svc_ctrlm</cp:lastModifiedBy>
  <cp:lastPrinted>2016-05-20T08:25:54Z</cp:lastPrinted>
  <dcterms:created xsi:type="dcterms:W3CDTF">2016-04-21T08:07:20Z</dcterms:created>
  <dcterms:modified xsi:type="dcterms:W3CDTF">2021-07-01T13:44:33Z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